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6150" firstSheet="5" activeTab="6"/>
  </bookViews>
  <sheets>
    <sheet name="รายงานรับ-จ่าย" sheetId="1" r:id="rId1"/>
    <sheet name="หมายเหตุรับจ่าย" sheetId="2" r:id="rId2"/>
    <sheet name="งบกระทบยอดธนาคารธกส." sheetId="3" r:id="rId3"/>
    <sheet name="งบทดลอง" sheetId="4" r:id="rId4"/>
    <sheet name="หมายเหตุงบทดลอง" sheetId="5" r:id="rId5"/>
    <sheet name="กระดาษทำการ(เงินรายรับ)" sheetId="6" r:id="rId6"/>
    <sheet name="กระดาษทำการ(เงินสะสม)" sheetId="7" r:id="rId7"/>
  </sheets>
  <definedNames/>
  <calcPr fullCalcOnLoad="1"/>
</workbook>
</file>

<file path=xl/comments6.xml><?xml version="1.0" encoding="utf-8"?>
<comments xmlns="http://schemas.openxmlformats.org/spreadsheetml/2006/main">
  <authors>
    <author>com</author>
    <author>user</author>
  </authors>
  <commentList>
    <comment ref="A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
</t>
        </r>
      </text>
    </comment>
    <comment ref="A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รายจ่ายตามข้อผูกพัน</t>
        </r>
      </text>
    </comment>
    <comment ref="A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เงินสมทบ ก.บ.ท.
</t>
        </r>
      </text>
    </comment>
    <comment ref="A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เงินสำรองจ่าย</t>
        </r>
      </text>
    </comment>
    <comment ref="B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B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A1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</t>
        </r>
      </text>
    </comment>
    <comment ref="A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เงินเดือนผู้บริหาร</t>
        </r>
      </text>
    </comment>
    <comment ref="A1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เงินเดือนพนักงาน</t>
        </r>
      </text>
    </comment>
    <comment ref="A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เงินเพิ่มต่าง ๆ</t>
        </r>
      </text>
    </comment>
    <comment ref="C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C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D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E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E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F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G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G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H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I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I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J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</t>
        </r>
      </text>
    </comment>
    <comment ref="K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K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L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L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M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M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N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N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P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P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
</t>
        </r>
      </text>
    </comment>
    <comment ref="B4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C4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E4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G4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I4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K4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L4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M4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N4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P4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B4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C4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D4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E4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F4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G4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H4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I4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J4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</t>
        </r>
      </text>
    </comment>
    <comment ref="K4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L4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M4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N4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P4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
</t>
        </r>
      </text>
    </comment>
    <comment ref="B8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C8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E8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G8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I8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K8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L8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M8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N8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P8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B8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C8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D8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E8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F8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G8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H8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I8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J8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</t>
        </r>
      </text>
    </comment>
    <comment ref="K8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L8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M8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N8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P8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</t>
        </r>
      </text>
    </comment>
    <comment ref="A1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เงินเดือนเลขานุการ</t>
        </r>
      </text>
    </comment>
    <comment ref="A6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วัสดุคอมพิวเตอร์</t>
        </r>
      </text>
    </comment>
    <comment ref="A8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ค่าไฟฟ้า</t>
        </r>
      </text>
    </comment>
    <comment ref="A1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รายจ่ายอื่นๆ</t>
        </r>
      </text>
    </comment>
    <comment ref="A1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ค่าจ้างชั่วคราว</t>
        </r>
      </text>
    </comment>
    <comment ref="A2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เงินเดือนหรือเงินที่จ่ายเพิ่มให้กับพนักงานจ้าง</t>
        </r>
      </text>
    </comment>
    <comment ref="A2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</t>
        </r>
      </text>
    </comment>
    <comment ref="A2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ค่าตอบแทนคณะผู้บริหารและสมาชิกสภา
</t>
        </r>
      </text>
    </comment>
    <comment ref="A2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ค่าเบี้ยประชุม</t>
        </r>
      </text>
    </comment>
    <comment ref="A2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ค่าตอบแทนการปฏิบัติงานนอกเวลาราชการ</t>
        </r>
      </text>
    </comment>
    <comment ref="A2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ค่าเช่าบ้าน</t>
        </r>
      </text>
    </comment>
    <comment ref="A2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เงินช่วยเหลือการศึกษาบุตร</t>
        </r>
      </text>
    </comment>
    <comment ref="A2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ค่าตอบแทนผู้ปฏิบัติราชการอันเป็นประโยชน์แก่อบต.</t>
        </r>
      </text>
    </comment>
    <comment ref="A3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เงินช่วยเหลือค่ารักษาพยาบาล
</t>
        </r>
      </text>
    </comment>
    <comment ref="A4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ค่าใช้สอย</t>
        </r>
      </text>
    </comment>
    <comment ref="A4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รายจ่ายเพื่อให้ได้มาซึ่งบริการ
</t>
        </r>
      </text>
    </comment>
    <comment ref="A4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รายจ่ายเพื่อบำรุงรักษาหรือซ่อมแซมทรัพย์สิน</t>
        </r>
      </text>
    </comment>
    <comment ref="A4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รายจ่ายเกี่ยวกับการรับรองและพิธีการ</t>
        </r>
      </text>
    </comment>
    <comment ref="A4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รายจ่ายเกี่ยวเนื่องกับการปฏิบัติราชการที่ไม่เข้าลักษณะรายจ่ายหมวดอื่นๆ</t>
        </r>
      </text>
    </comment>
    <comment ref="A5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วัสดุสำนักงาน</t>
        </r>
      </text>
    </comment>
    <comment ref="A5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วัสดุงานบ้านงานครัว</t>
        </r>
      </text>
    </comment>
    <comment ref="A5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วัสดุเชื้อเพลิงและหล่อลื่น</t>
        </r>
      </text>
    </comment>
    <comment ref="A6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วัสดุโฆษณาและเผยแพร่</t>
        </r>
      </text>
    </comment>
    <comment ref="A6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วัสดุเครื่องบริโภค</t>
        </r>
      </text>
    </comment>
    <comment ref="A8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ค่าโทรศัพท์</t>
        </r>
      </text>
    </comment>
    <comment ref="A8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ค่าไปรษณีย์ ค่าโทรเลข ค่าธนาณัติ ค่าซื้อดวงตราไปรษณีย์ ค่าเช่าตู้ไปรษณีย์</t>
        </r>
      </text>
    </comment>
    <comment ref="A8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ค่าบริการทางด้านโทรคมนาคม</t>
        </r>
      </text>
    </comment>
    <comment ref="A9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เงินอุดหนุนส่วนราชการ เอกชนหรือกิจการเป็นสาธารณประโยชน์</t>
        </r>
      </text>
    </comment>
    <comment ref="A9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ครุภัณฑ์สำนักงาน</t>
        </r>
      </text>
    </comment>
    <comment ref="A5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</t>
        </r>
      </text>
    </comment>
    <comment ref="A9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ครุภัณฑ์สำรวจ</t>
        </r>
      </text>
    </comment>
    <comment ref="A10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ถนน</t>
        </r>
      </text>
    </comment>
    <comment ref="A10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ค่าต่อเติมหรือดัดแปลงอาคาร</t>
        </r>
      </text>
    </comment>
    <comment ref="A5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วัสดุวิทยาศาสตร์หรือการแพทย์</t>
        </r>
      </text>
    </comment>
    <comment ref="A9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ครุภัณฑ์ไฟฟ้าและวิทยุ</t>
        </r>
      </text>
    </comment>
    <comment ref="A9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ครุภัณฑ์การเกษตร</t>
        </r>
      </text>
    </comment>
    <comment ref="A9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ครุภัณฑ์โฆษณาและเผยแพร่</t>
        </r>
      </text>
    </comment>
    <comment ref="A4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ค่าบำรุงหรือซ่อมแซมไฟฟ้าสาธารณะ</t>
        </r>
      </text>
    </comment>
    <comment ref="A5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วัสดุก่อสร้าง</t>
        </r>
      </text>
    </comment>
    <comment ref="A5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วัสดุไฟฟ้าและวิทยุ</t>
        </r>
      </text>
    </comment>
    <comment ref="A5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วัสดุการเกษตร
</t>
        </r>
      </text>
    </comment>
    <comment ref="A6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วัสดุกีฬา
</t>
        </r>
      </text>
    </comment>
    <comment ref="A5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วัสดุยานพาหนะและขนส่ง</t>
        </r>
      </text>
    </comment>
    <comment ref="A6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วัสดุเครื่องหมายแต่งกาย</t>
        </r>
      </text>
    </comment>
    <comment ref="A6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วัสดุอื่น ๆ</t>
        </r>
      </text>
    </comment>
    <comment ref="A10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เหมืองส่งน้ำ</t>
        </r>
      </text>
    </comment>
    <comment ref="O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O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O4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O4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O8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O8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A4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รายจ่ายเกี่ยวกับการรับรองและการเลี้ยงรับรองในการประชุมสภา</t>
        </r>
      </text>
    </comment>
    <comment ref="A10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ท่อระบายน้ำ</t>
        </r>
      </text>
    </comment>
    <comment ref="A9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ครุภัณฑ์งานบ้านงานครัว</t>
        </r>
      </text>
    </comment>
  </commentList>
</comments>
</file>

<file path=xl/comments7.xml><?xml version="1.0" encoding="utf-8"?>
<comments xmlns="http://schemas.openxmlformats.org/spreadsheetml/2006/main">
  <authors>
    <author>com</author>
    <author>user</author>
    <author>iLLuSioN</author>
  </authors>
  <commentList>
    <comment ref="A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
</t>
        </r>
      </text>
    </comment>
    <comment ref="A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รายจ่ายตามข้อผูกพัน</t>
        </r>
      </text>
    </comment>
    <comment ref="A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เงินสมทบ ก.บ.ท.
</t>
        </r>
      </text>
    </comment>
    <comment ref="B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B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A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</t>
        </r>
      </text>
    </comment>
    <comment ref="A1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เงินเดือนผู้บริหาร</t>
        </r>
      </text>
    </comment>
    <comment ref="A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เงินเดือนพนักงาน</t>
        </r>
      </text>
    </comment>
    <comment ref="C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C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D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E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E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F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G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H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I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I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J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</t>
        </r>
      </text>
    </comment>
    <comment ref="K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K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L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L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M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M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N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N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O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O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B2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C2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E2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G2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I2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K2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L2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M2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N2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O2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B3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C3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D3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E3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F3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H3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I3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J3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</t>
        </r>
      </text>
    </comment>
    <comment ref="K3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L3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M3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N3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O3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B5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C5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E5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G5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I5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K5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L5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M5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N5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O5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B5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C5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D5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E5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F5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H5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I5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J5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</t>
        </r>
      </text>
    </comment>
    <comment ref="K5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L5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M5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N5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O5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A4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ค่าไฟฟ้า</t>
        </r>
      </text>
    </comment>
    <comment ref="A7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รายจ่ายอื่นๆ</t>
        </r>
      </text>
    </comment>
    <comment ref="A1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ค่าจ้างชั่วคราว</t>
        </r>
      </text>
    </comment>
    <comment ref="A1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เงินเดือนหรือเงินที่จ่ายเพิ่มให้กับพนักงานจ้าง</t>
        </r>
      </text>
    </comment>
    <comment ref="A2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</t>
        </r>
      </text>
    </comment>
    <comment ref="A2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ค่าตอบแทนคณะผู้บริหารและสมาชิกสภา
</t>
        </r>
      </text>
    </comment>
    <comment ref="A3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ค่าใช้สอย</t>
        </r>
      </text>
    </comment>
    <comment ref="A3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รายจ่ายเพื่อให้ได้มาซึ่งบริการ
</t>
        </r>
      </text>
    </comment>
    <comment ref="A3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รายจ่ายเพื่อบำรุงรักษาหรือซ่อมแซมทรัพย์สิน</t>
        </r>
      </text>
    </comment>
    <comment ref="A3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วัสดุสำนักงาน</t>
        </r>
      </text>
    </comment>
    <comment ref="A3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วัสดุงานบ้านงานครัว</t>
        </r>
      </text>
    </comment>
    <comment ref="A3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วัสดุเชื้อเพลิงและหล่อลื่น</t>
        </r>
      </text>
    </comment>
    <comment ref="A4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ค่าโทรศัพท์</t>
        </r>
      </text>
    </comment>
    <comment ref="A4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เงินอุดหนุนส่วนราชการ เอกชนหรือกิจการเป็นสาธารณประโยชน์</t>
        </r>
      </text>
    </comment>
    <comment ref="A5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ครุภัณฑ์สำนักงาน</t>
        </r>
      </text>
    </comment>
    <comment ref="A6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ครุภัณฑ์ไฟฟ้าและวิทยุ</t>
        </r>
      </text>
    </comment>
    <comment ref="A6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ค่าต่อเติมหรือดัดแปลงอาคาร</t>
        </r>
      </text>
    </comment>
    <comment ref="G5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งานบำบัดน้ำเสีย</t>
        </r>
      </text>
    </comment>
    <comment ref="G3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งานบำบัดน้ำเสีย</t>
        </r>
      </text>
    </comment>
    <comment ref="G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งานบำบัดน้ำเสีย</t>
        </r>
      </text>
    </comment>
    <comment ref="A6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เหมืองส่งน้ำ</t>
        </r>
      </text>
    </comment>
    <comment ref="A6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ครุภัณฑ์ยานพาหนะและขนส่ง</t>
        </r>
      </text>
    </comment>
    <comment ref="A6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ครุภัณฑ์ก่อสร้าง</t>
        </r>
      </text>
    </comment>
    <comment ref="A6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ครุภัณฑ์งานบ้านงานครัว</t>
        </r>
      </text>
    </comment>
    <comment ref="A69" authorId="2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ไฟฟ้าประปา
</t>
        </r>
      </text>
    </comment>
  </commentList>
</comments>
</file>

<file path=xl/sharedStrings.xml><?xml version="1.0" encoding="utf-8"?>
<sst xmlns="http://schemas.openxmlformats.org/spreadsheetml/2006/main" count="750" uniqueCount="277">
  <si>
    <t>เงินรับฝาก (หมายเหตุ 3)</t>
  </si>
  <si>
    <t>องค์การบริหารส่วนตำบลเกาะทวด</t>
  </si>
  <si>
    <r>
      <t xml:space="preserve">                  </t>
    </r>
    <r>
      <rPr>
        <b/>
        <sz val="18"/>
        <rFont val="Cordia New"/>
        <family val="2"/>
      </rPr>
      <t>งบกระทบยอดเงินฝากธนาคาร</t>
    </r>
  </si>
  <si>
    <t xml:space="preserve">            บาท</t>
  </si>
  <si>
    <t xml:space="preserve">             บาท</t>
  </si>
  <si>
    <t>หัก : เช็คจ่ายที่ผู้รับยังไม่นำมาขึ้นเงินกับธนาคาร</t>
  </si>
  <si>
    <t xml:space="preserve"> 28 ก.ย. 48</t>
  </si>
  <si>
    <t>รายละเอียด</t>
  </si>
  <si>
    <t>ผู้จัดทำ</t>
  </si>
  <si>
    <r>
      <t xml:space="preserve">  </t>
    </r>
    <r>
      <rPr>
        <b/>
        <sz val="16"/>
        <rFont val="Cordia New"/>
        <family val="2"/>
      </rPr>
      <t>ผู้ตรวจสอบ</t>
    </r>
  </si>
  <si>
    <r>
      <t xml:space="preserve">             </t>
    </r>
    <r>
      <rPr>
        <b/>
        <sz val="16"/>
        <rFont val="Cordia New"/>
        <family val="2"/>
      </rPr>
      <t xml:space="preserve">ธนาคาร   </t>
    </r>
    <r>
      <rPr>
        <sz val="16"/>
        <rFont val="Cordia New"/>
        <family val="2"/>
      </rPr>
      <t>ธกส.  ออมทรัพย์</t>
    </r>
  </si>
  <si>
    <r>
      <t xml:space="preserve">             </t>
    </r>
    <r>
      <rPr>
        <b/>
        <sz val="16"/>
        <rFont val="Cordia New"/>
        <family val="2"/>
      </rPr>
      <t xml:space="preserve">เลขที่บัญชี  </t>
    </r>
    <r>
      <rPr>
        <sz val="16"/>
        <rFont val="Cordia New"/>
        <family val="2"/>
      </rPr>
      <t>092-2-70597-6</t>
    </r>
  </si>
  <si>
    <r>
      <t xml:space="preserve">     </t>
    </r>
    <r>
      <rPr>
        <b/>
        <u val="single"/>
        <sz val="16"/>
        <rFont val="Cordia New"/>
        <family val="2"/>
      </rPr>
      <t xml:space="preserve">วันที่ลงบัญชี </t>
    </r>
    <r>
      <rPr>
        <u val="single"/>
        <sz val="16"/>
        <rFont val="Cordia New"/>
        <family val="2"/>
      </rPr>
      <t xml:space="preserve"> </t>
    </r>
    <r>
      <rPr>
        <sz val="16"/>
        <rFont val="Cordia New"/>
        <family val="2"/>
      </rPr>
      <t xml:space="preserve">                          </t>
    </r>
    <r>
      <rPr>
        <b/>
        <u val="single"/>
        <sz val="16"/>
        <rFont val="Cordia New"/>
        <family val="2"/>
      </rPr>
      <t>วันที่ฝากธนาคาร</t>
    </r>
    <r>
      <rPr>
        <u val="single"/>
        <sz val="16"/>
        <rFont val="Cordia New"/>
        <family val="2"/>
      </rPr>
      <t xml:space="preserve"> </t>
    </r>
    <r>
      <rPr>
        <sz val="16"/>
        <rFont val="Cordia New"/>
        <family val="2"/>
      </rPr>
      <t xml:space="preserve">                     </t>
    </r>
    <r>
      <rPr>
        <b/>
        <u val="single"/>
        <sz val="16"/>
        <rFont val="Cordia New"/>
        <family val="2"/>
      </rPr>
      <t>จำนวนเงิน</t>
    </r>
  </si>
  <si>
    <r>
      <t xml:space="preserve">     </t>
    </r>
    <r>
      <rPr>
        <b/>
        <u val="single"/>
        <sz val="16"/>
        <rFont val="Cordia New"/>
        <family val="2"/>
      </rPr>
      <t>วันที่</t>
    </r>
    <r>
      <rPr>
        <u val="single"/>
        <sz val="16"/>
        <rFont val="Cordia New"/>
        <family val="2"/>
      </rPr>
      <t xml:space="preserve"> </t>
    </r>
    <r>
      <rPr>
        <sz val="16"/>
        <rFont val="Cordia New"/>
        <family val="2"/>
      </rPr>
      <t xml:space="preserve">                                     </t>
    </r>
    <r>
      <rPr>
        <b/>
        <u val="single"/>
        <sz val="16"/>
        <rFont val="Cordia New"/>
        <family val="2"/>
      </rPr>
      <t>เลขที่เช็ค</t>
    </r>
    <r>
      <rPr>
        <sz val="16"/>
        <rFont val="Cordia New"/>
        <family val="2"/>
      </rPr>
      <t xml:space="preserve">                                    </t>
    </r>
    <r>
      <rPr>
        <b/>
        <u val="single"/>
        <sz val="16"/>
        <rFont val="Cordia New"/>
        <family val="2"/>
      </rPr>
      <t>จำนวนเงิน</t>
    </r>
  </si>
  <si>
    <r>
      <t xml:space="preserve">           </t>
    </r>
    <r>
      <rPr>
        <b/>
        <sz val="16"/>
        <rFont val="Cordia New"/>
        <family val="2"/>
      </rPr>
      <t xml:space="preserve">ตำแหน่ง </t>
    </r>
    <r>
      <rPr>
        <sz val="16"/>
        <rFont val="Cordia New"/>
        <family val="2"/>
      </rPr>
      <t>หัวหน้าส่วนการคลัง</t>
    </r>
  </si>
  <si>
    <t>กระดาษทำการกระทบยอด</t>
  </si>
  <si>
    <t>รายจ่ายตามงบประมาณ (จ่ายจากเงินรายรับ)</t>
  </si>
  <si>
    <t>แผนงาน/งาน</t>
  </si>
  <si>
    <t>รวม</t>
  </si>
  <si>
    <t>หมวด/ประเภท</t>
  </si>
  <si>
    <t>รวมเดือนนี้</t>
  </si>
  <si>
    <t>รวมแต่ต้นปี</t>
  </si>
  <si>
    <t xml:space="preserve">  - 2 -</t>
  </si>
  <si>
    <t xml:space="preserve">     องค์การบริหารส่วนตำบลเกาะทวด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</si>
  <si>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</si>
  <si>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</si>
  <si>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</si>
  <si>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</si>
  <si>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</si>
  <si>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</si>
  <si>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</t>
  </si>
  <si>
    <t>บาท</t>
  </si>
  <si>
    <t>บัญชี</t>
  </si>
  <si>
    <t>ยอดยกมา</t>
  </si>
  <si>
    <t>ภาษีอากร</t>
  </si>
  <si>
    <t>0100</t>
  </si>
  <si>
    <t>ค่าธรรมเนียม ค่าปรับและใบอนุญาต</t>
  </si>
  <si>
    <t>0120</t>
  </si>
  <si>
    <t>รายได้จากทรัพย์สิน</t>
  </si>
  <si>
    <t>0200</t>
  </si>
  <si>
    <t>รายได้จากสาธารณูปโภคและการพาณิชย์</t>
  </si>
  <si>
    <t>0250</t>
  </si>
  <si>
    <t>รายได้เบ็ดเตล็ด</t>
  </si>
  <si>
    <t>0300</t>
  </si>
  <si>
    <t>รายได้จากทุน</t>
  </si>
  <si>
    <t>0350</t>
  </si>
  <si>
    <t>ภาษีจัดสรร</t>
  </si>
  <si>
    <t>1000</t>
  </si>
  <si>
    <t>เงินอุดหนุน</t>
  </si>
  <si>
    <t>2000</t>
  </si>
  <si>
    <t>รายได้ค้างรับ</t>
  </si>
  <si>
    <t>900</t>
  </si>
  <si>
    <t>ลูกหนี้เงินยืม - เงินงบประมาณ</t>
  </si>
  <si>
    <t>เงินสะสม</t>
  </si>
  <si>
    <t>700</t>
  </si>
  <si>
    <t>600</t>
  </si>
  <si>
    <t>รวมรายรับ</t>
  </si>
  <si>
    <t>รายจ่าย</t>
  </si>
  <si>
    <t>งบกลาง</t>
  </si>
  <si>
    <t>เงินเดือน</t>
  </si>
  <si>
    <t>100</t>
  </si>
  <si>
    <t>ค่าจ้างชั่วคราว</t>
  </si>
  <si>
    <t>130</t>
  </si>
  <si>
    <t>ค่าตอบแทน</t>
  </si>
  <si>
    <t>200</t>
  </si>
  <si>
    <t>ค่าใช้สอย</t>
  </si>
  <si>
    <t>250</t>
  </si>
  <si>
    <t>ค่าวัสดุ</t>
  </si>
  <si>
    <t>300</t>
  </si>
  <si>
    <t>ค่าครุภัณฑ์</t>
  </si>
  <si>
    <t>ค่าที่ดินและสิ่งก่อสร้าง</t>
  </si>
  <si>
    <t>ลูกหนี้เงินยืม - งบประมาณ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</si>
  <si>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</si>
  <si>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</si>
  <si>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</si>
  <si>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</si>
  <si>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</si>
  <si>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หมายเหตุ 1</t>
  </si>
  <si>
    <t>บัญชีเงินรับฝาก</t>
  </si>
  <si>
    <t>6.   เงินทุนโครงการเศรษฐกิจชุมชน</t>
  </si>
  <si>
    <t>หมายเหตุ 2</t>
  </si>
  <si>
    <t>บัญชีเงินอุดหนุนค้างจ่าย</t>
  </si>
  <si>
    <t xml:space="preserve"> องค์การบริหารส่วนตำบลเกาะทวด</t>
  </si>
  <si>
    <t>งบทดลอง</t>
  </si>
  <si>
    <t>รหัสบัญชี</t>
  </si>
  <si>
    <t>เดบิท</t>
  </si>
  <si>
    <t>เครดิต</t>
  </si>
  <si>
    <t>เงินฝากธนาคาร ธกส. ออมทรัพย์ 092-2-70597-6</t>
  </si>
  <si>
    <t>022</t>
  </si>
  <si>
    <t>เงินฝากธนาคารกรุงไทยกระแสรายวัน 802-6-01897-4</t>
  </si>
  <si>
    <t>021</t>
  </si>
  <si>
    <t>270</t>
  </si>
  <si>
    <t>ค่าสาธารณูปโภค</t>
  </si>
  <si>
    <t>821</t>
  </si>
  <si>
    <t>เงินทุนสำรองเงินสะสม</t>
  </si>
  <si>
    <t>703</t>
  </si>
  <si>
    <t>602</t>
  </si>
  <si>
    <t xml:space="preserve"> หมายเหตุ 1</t>
  </si>
  <si>
    <t xml:space="preserve">      บัญชีเงินรายรับ</t>
  </si>
  <si>
    <t xml:space="preserve"> หมายเหตุ 3</t>
  </si>
  <si>
    <t xml:space="preserve"> หมายเหตุ 2</t>
  </si>
  <si>
    <t xml:space="preserve"> บัญชีเงินรับฝาก</t>
  </si>
  <si>
    <t>รายจ่ายอื่น</t>
  </si>
  <si>
    <t>-</t>
  </si>
  <si>
    <t>090</t>
  </si>
  <si>
    <t xml:space="preserve">      อำเภอปากพนัง      จังหวัด นครศรีธรรมราช</t>
  </si>
  <si>
    <t>11  ม.ค. 49</t>
  </si>
  <si>
    <t>-3-</t>
  </si>
  <si>
    <t>รวมทั้งสิ้นเดือนนี้</t>
  </si>
  <si>
    <t>รวมทั้งสินแต่ต้นปี</t>
  </si>
  <si>
    <t>-2-</t>
  </si>
  <si>
    <t>00121</t>
  </si>
  <si>
    <t>00123</t>
  </si>
  <si>
    <t>00241</t>
  </si>
  <si>
    <t>00242</t>
  </si>
  <si>
    <t>00410</t>
  </si>
  <si>
    <t>00411</t>
  </si>
  <si>
    <t>00110</t>
  </si>
  <si>
    <t>00111</t>
  </si>
  <si>
    <t>00113</t>
  </si>
  <si>
    <t>00120</t>
  </si>
  <si>
    <t>00240</t>
  </si>
  <si>
    <t>00260</t>
  </si>
  <si>
    <t>00262</t>
  </si>
  <si>
    <t>00263</t>
  </si>
  <si>
    <t>00211</t>
  </si>
  <si>
    <t>00210</t>
  </si>
  <si>
    <t>00220</t>
  </si>
  <si>
    <t>00221</t>
  </si>
  <si>
    <t>00232</t>
  </si>
  <si>
    <t>00230</t>
  </si>
  <si>
    <t>00250</t>
  </si>
  <si>
    <t>00252</t>
  </si>
  <si>
    <t>00321</t>
  </si>
  <si>
    <t>00320</t>
  </si>
  <si>
    <t>หัวหน้าส่วนการคลัง</t>
  </si>
  <si>
    <t>ตรวจถูกต้อง</t>
  </si>
  <si>
    <t>(นายวรรณรัตน์  มณีโชติ)</t>
  </si>
  <si>
    <t>002</t>
  </si>
  <si>
    <t>003</t>
  </si>
  <si>
    <t>004</t>
  </si>
  <si>
    <t>000 งบกลาง</t>
  </si>
  <si>
    <t>100  เงินเดือน</t>
  </si>
  <si>
    <t>550 รายจ่ายอื่นๆ</t>
  </si>
  <si>
    <t>130 ค่าจ้างชั่วคราว</t>
  </si>
  <si>
    <t>200 ค่าตอบแทน</t>
  </si>
  <si>
    <t>250 ค่าใช้สอย</t>
  </si>
  <si>
    <t>270 ค่าวัสดุ</t>
  </si>
  <si>
    <t>450 ค่าครุภัณฑ์</t>
  </si>
  <si>
    <t>400 เงินอุดหนุน</t>
  </si>
  <si>
    <t>300 ค่าสาธารณูปโภค</t>
  </si>
  <si>
    <t>รวมทั้งสิ้นแต่ต้นปี</t>
  </si>
  <si>
    <t>บวก : หรือ (หัก) รายการกระทบยอดอื่น ๆ</t>
  </si>
  <si>
    <t>รายจ่ายตามงบประมาณ (จ่ายจากเงินสะสม)</t>
  </si>
  <si>
    <t>00245</t>
  </si>
  <si>
    <t>2.   เงินประกันสัญญา</t>
  </si>
  <si>
    <t>3.   ค่าใช้จ่าย ภ.บ.ท. 5%</t>
  </si>
  <si>
    <t>4.   เงินส่วนลด 6%</t>
  </si>
  <si>
    <t>7.  เงินค่าตอบแทนจากการกระทำผิด พรบ.จราจรทางบก (25%)</t>
  </si>
  <si>
    <t>เจ้าพนักงานการเงินและบัญชี</t>
  </si>
  <si>
    <t>เงินอุดหนุนเฉพาะกิจฝากจังหวัด</t>
  </si>
  <si>
    <t>012</t>
  </si>
  <si>
    <t>เงินอุดหนุนเฉพาะกิจค้างจ่าย</t>
  </si>
  <si>
    <t>1. ภาษีหัก ณ ที่จ่าย</t>
  </si>
  <si>
    <t>รับฝาก (หมายเหตุ 2)</t>
  </si>
  <si>
    <t>รายจ่ายรอจ่าย</t>
  </si>
  <si>
    <t xml:space="preserve"> 5000</t>
  </si>
  <si>
    <t xml:space="preserve"> 6000</t>
  </si>
  <si>
    <t>5100</t>
  </si>
  <si>
    <t>5130</t>
  </si>
  <si>
    <t>6130</t>
  </si>
  <si>
    <t>5200</t>
  </si>
  <si>
    <t>5250</t>
  </si>
  <si>
    <t>6250</t>
  </si>
  <si>
    <t>5270</t>
  </si>
  <si>
    <t>6270</t>
  </si>
  <si>
    <t>5300</t>
  </si>
  <si>
    <t>5550</t>
  </si>
  <si>
    <t>6550</t>
  </si>
  <si>
    <t>5450</t>
  </si>
  <si>
    <t>6450</t>
  </si>
  <si>
    <t>5500</t>
  </si>
  <si>
    <t>6500</t>
  </si>
  <si>
    <r>
      <t>รายรับ</t>
    </r>
    <r>
      <rPr>
        <b/>
        <sz val="16"/>
        <rFont val="Angsana New"/>
        <family val="1"/>
      </rPr>
      <t xml:space="preserve">  (หมายเหตุ 1)</t>
    </r>
  </si>
  <si>
    <t>00330</t>
  </si>
  <si>
    <t>00332</t>
  </si>
  <si>
    <t>000</t>
  </si>
  <si>
    <t>400</t>
  </si>
  <si>
    <t>450</t>
  </si>
  <si>
    <t>550</t>
  </si>
  <si>
    <r>
      <t>ลงชื่อ</t>
    </r>
    <r>
      <rPr>
        <sz val="16"/>
        <rFont val="Cordia New"/>
        <family val="2"/>
      </rPr>
      <t xml:space="preserve">  นางนงนุช   รอดจบ</t>
    </r>
  </si>
  <si>
    <r>
      <t xml:space="preserve">ตำแหน่ง </t>
    </r>
    <r>
      <rPr>
        <sz val="16"/>
        <rFont val="Cordia New"/>
        <family val="2"/>
      </rPr>
      <t>เจ้าพนักงานการเงินและบัญชี</t>
    </r>
  </si>
  <si>
    <t>(นางนงนุช   รอดจบ)</t>
  </si>
  <si>
    <t>(นางนงนุช    รอดจบ)</t>
  </si>
  <si>
    <t>ภาษีหน้าฎีกา</t>
  </si>
  <si>
    <t>999</t>
  </si>
  <si>
    <t>500</t>
  </si>
  <si>
    <t>รายจ่ายค้างจ่าย</t>
  </si>
  <si>
    <t>1. เงินค่าใช้จ่าย ภ.บ.ท. 5%</t>
  </si>
  <si>
    <t>2. เงินส่วนลด ภ.บ.ท. 6%</t>
  </si>
  <si>
    <t>3. ภาษีหัก ณ ที่จ่าย</t>
  </si>
  <si>
    <t>1.  ภาษีบำรุงท้องที่</t>
  </si>
  <si>
    <t>2.  ภาษีมูลค่าเพิ่ม</t>
  </si>
  <si>
    <t xml:space="preserve">เงินอุดหนุนค้างจ่าย  </t>
  </si>
  <si>
    <t>3.  ค่าวัสดุ-เงินอุดหนุนทั่วไปอาหารเสริม(นม) โรงเรียน</t>
  </si>
  <si>
    <t>4.  ค่าวัสดุ-เงินอุดหนุนทั่วไปอาหารเสริม(นม) ศูนย์พัฒนาเด็กเล็ก</t>
  </si>
  <si>
    <t>(ลงชื่อ)..........................................</t>
  </si>
  <si>
    <t>เงินฝากธนาคาร ธกส. ออมทรัพย์ 092-2-71685-2</t>
  </si>
  <si>
    <t>รายจ่ายค้างจ่าย (หมายเหตุ 1)</t>
  </si>
  <si>
    <t>บัญชีเงินรายจ่ายค้างจ่าย</t>
  </si>
  <si>
    <t>หมายเหตุ 3</t>
  </si>
  <si>
    <t>หมายเหตุ 4</t>
  </si>
  <si>
    <t>2.  ค่าวัสดุ-ค่าอาหารเสริม(นม)โรงเรียน</t>
  </si>
  <si>
    <t>3.  ค่าวัสดุ-ค่าอาหารเสริม(นม)ศพด.</t>
  </si>
  <si>
    <t>4.  ค่าวัสดุ-ค่าอาหารกลางวัน ศพด.วัดโบสถ์</t>
  </si>
  <si>
    <t>2. เงินประกันสัญญา</t>
  </si>
  <si>
    <t>1.  ค่าใช้สอย-ค่าถมดินที่ดินว่างเปล่าสำหรับรองรับการก่อสร้างศพด.</t>
  </si>
  <si>
    <t>5. ค่าที่ดินและสิ่งก่อสร้าง-โครงการซ่อมแซมถนนสายเกษตร-บ้านนายนพ หมู่ที่ 1</t>
  </si>
  <si>
    <t>8. ค่าที่ดินและสิ่งก่อสร้าง-โครงการซ่อมแซมถนนสาย รพช. หมู่ที่ 5</t>
  </si>
  <si>
    <t>9. ค่าที่ดินและสิ่งก่อสร้าง-โครงการซ่อมแซมถนนสายหัวสวนท่าหัวนอน หมู่ที่ 7</t>
  </si>
  <si>
    <t>10. ค่าที่ดินและสิ่งก่อสร้าง-โครงการซ่อมแซมถนนสายบ้านนายจิตร มากลับ หมู่ที่ 7</t>
  </si>
  <si>
    <r>
      <t>6. ค่าที่ดินและสิ่งก่อสร้าง-</t>
    </r>
    <r>
      <rPr>
        <sz val="12"/>
        <rFont val="Angsana New"/>
        <family val="1"/>
      </rPr>
      <t>โครงการซ่อมแซมถนนสายนาลึก-ปากค้อ-รอยต่อหมู่ที่ 4 หมู่ที่ 3</t>
    </r>
  </si>
  <si>
    <r>
      <t>7.</t>
    </r>
    <r>
      <rPr>
        <sz val="12"/>
        <rFont val="Angsana New"/>
        <family val="1"/>
      </rPr>
      <t xml:space="preserve"> </t>
    </r>
    <r>
      <rPr>
        <sz val="16"/>
        <rFont val="Angsana New"/>
        <family val="1"/>
      </rPr>
      <t>ค่าที่ดินและสิ่งก่อสร้าง</t>
    </r>
    <r>
      <rPr>
        <sz val="12"/>
        <rFont val="Angsana New"/>
        <family val="1"/>
      </rPr>
      <t>-โครงการซ่อมแซมถนนสาย รพช.-นานายบัญญัติ รอดแก้ว หมู่ที่ 5</t>
    </r>
  </si>
  <si>
    <t>1.   ภาษีหัก ณ ที่จ่าย</t>
  </si>
  <si>
    <t>(ลงชื่อ)………………………..             (ลงชื่อ)………………………..             (ลงชื่อ)……………………………</t>
  </si>
  <si>
    <t xml:space="preserve">    (นายวรรณรัตน์  มณีโชติ)                      (นายจิราวุธ  กรเพชร)                       (นายวรรณชาติ  ยอดแก้ว)</t>
  </si>
  <si>
    <t xml:space="preserve">       หัวหน้าส่วนการคลัง                     ปลัดองค์การบริหารส่วนตำบล        นายกองค์การบริหารส่วนตำบลเกาะทวด</t>
  </si>
  <si>
    <t>ปีงบประมาณ  2552</t>
  </si>
  <si>
    <t>(ลงชื่อ)...........................................                         (ลงชื่อ)...........................................</t>
  </si>
  <si>
    <t xml:space="preserve">        (นายจิราวุธ  กรเพชร)                                           (นายวรรณชาติ   ยอดแก้ว)</t>
  </si>
  <si>
    <t xml:space="preserve">    (นายวรรณรัตน์  มณีโชติ)</t>
  </si>
  <si>
    <t xml:space="preserve">       หัวหน้าส่วนการคลัง</t>
  </si>
  <si>
    <t xml:space="preserve">  ปลัดองค์การบริหารส่วนตำบล                      นายกองค์การบริหารส่วนตำบลเกาะทวด</t>
  </si>
  <si>
    <t>ลูกหนี้เงินยืมเงินงบประมาณ</t>
  </si>
  <si>
    <t>บัญชีเงินรายรับ</t>
  </si>
  <si>
    <t>1. ภาษีบำรุงท้องที่</t>
  </si>
  <si>
    <t>1. ค่าขายแบบแปลน</t>
  </si>
  <si>
    <t>2. ภาษีมูลค่าเพิ่ม</t>
  </si>
  <si>
    <t>3. ภาษีสุรา</t>
  </si>
  <si>
    <t>4. ภาษีสรรพสามิต</t>
  </si>
  <si>
    <t>3.  ภาษีสุรา</t>
  </si>
  <si>
    <t>4.  ภาษีสรรพสามิต</t>
  </si>
  <si>
    <t>ณ วันที่  31  ธันวาคม  2551</t>
  </si>
  <si>
    <t>ลูกหนี้เงินยืมเงินสะสม</t>
  </si>
  <si>
    <t>704</t>
  </si>
  <si>
    <t>ประกอบงบทดลอง ณ วันที่   31  ธันวาคม   2551</t>
  </si>
  <si>
    <t>เงินอุดหนุนค้างจ่าย (หมายเหตุ 2)</t>
  </si>
  <si>
    <t>รายรับ (หมายเหตุ 3)</t>
  </si>
  <si>
    <t>1. ค่าปรับผู้กระทำผิดกฎหมายจราจรทางบก</t>
  </si>
  <si>
    <t>2. ค่าธรรมเนียมการขออนุญาตใช้น้ำประปา</t>
  </si>
  <si>
    <t>3.  ค่าบำรุงรักษามาตรวัดน้ำ</t>
  </si>
  <si>
    <t>1. รายได้จากการจำหน่ายน้ำ</t>
  </si>
  <si>
    <t>5. ค่าภาคหลวงแร่</t>
  </si>
  <si>
    <t>6. ค่าภาคหลวงปิโตรเลียม</t>
  </si>
  <si>
    <t>7. ค่าธรรมเนียมจดทะเบียนสิทธิและนิติกรรมที่ดิน</t>
  </si>
  <si>
    <t>1. เงินอุดหนุนเฉพาะกิจ-สนับสนุนศูนย์พัฒนาเด็กเล็ก</t>
  </si>
  <si>
    <t xml:space="preserve"> เงินรับฝาก  (หมายเหตุ 4)</t>
  </si>
  <si>
    <t>ประกอบงบทดลอง ณ วันที่   31  ธันวาคม  2551</t>
  </si>
  <si>
    <t>ยอดคงเหลือตามรายงานธนาคาร ณ วันที่  31  ธันวาคม  2551</t>
  </si>
  <si>
    <t>8  ธ.ค. 51</t>
  </si>
  <si>
    <t>18  ธ.ค.  51</t>
  </si>
  <si>
    <t>วันที่ 31 ธ.ค. 2551</t>
  </si>
  <si>
    <r>
      <t>ลงชื่อ</t>
    </r>
    <r>
      <rPr>
        <sz val="16"/>
        <rFont val="Cordia New"/>
        <family val="2"/>
      </rPr>
      <t xml:space="preserve">   นายวรรณรัตน์  มณีโชติ  </t>
    </r>
    <r>
      <rPr>
        <b/>
        <sz val="16"/>
        <rFont val="Cordia New"/>
        <family val="2"/>
      </rPr>
      <t>วันที่ 31 ธ.ค. 2551</t>
    </r>
  </si>
  <si>
    <t>ยอดคงเหลือตามบัญชี ณ วันที่  31  ธันวาคม   2551</t>
  </si>
  <si>
    <t xml:space="preserve">                                 ประจำเดือนธันวาคม   พ.ศ. 2551</t>
  </si>
  <si>
    <t>เงินอุดหนุนเฉพาะกิจ</t>
  </si>
  <si>
    <t>ลูกหนี้เงินยืม - เงินสะสม</t>
  </si>
  <si>
    <t xml:space="preserve"> ประกอบรายงานรับ - จ่ายเงินสด ณ   31  ธันวาคม   2551</t>
  </si>
  <si>
    <t xml:space="preserve"> ประกอบรายงาน รับ - จ่ายเงินสด ณ 31  ธันวาคม  2551</t>
  </si>
  <si>
    <t>4.ค่าตอบแทนจากการกระทำผิด พ.ร.บ.จราจรทางบก</t>
  </si>
  <si>
    <t xml:space="preserve"> ประกอบรายงาน รับ - จ่ายเงินสด  ณ วันที่  31  ธันวาคม   2551</t>
  </si>
  <si>
    <t>1.ค่าปรับผู้กระทำผิดกฎหมายจราจรทางบก</t>
  </si>
  <si>
    <t>3.ค่าบำรุงรักษามาตรวัดน้ำ</t>
  </si>
  <si>
    <t>5.  ค่าภาคหลวงแร่</t>
  </si>
  <si>
    <t xml:space="preserve">เงินอุดหนุนเฉพาะกิจ </t>
  </si>
  <si>
    <t>ประจำเดือนธันวาคม  2551</t>
  </si>
  <si>
    <t>ประจำเดือน ธันวาคม  2551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</si>
</sst>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;[Red]0"/>
    <numFmt numFmtId="200" formatCode="#,##0.0"/>
    <numFmt numFmtId="201" formatCode="0.0"/>
    <numFmt numFmtId="202" formatCode="_-* #,##0.0_-;\-* #,##0.0_-;_-* &quot;-&quot;??_-;_-@_-"/>
    <numFmt numFmtId="203" formatCode="_-* #,##0_-;\-* #,##0_-;_-* &quot;-&quot;??_-;_-@_-"/>
    <numFmt numFmtId="204" formatCode="[$-41E]d\ mmmm\ yyyy"/>
    <numFmt numFmtId="205" formatCode="[$-107041E]d\ mmm\ yy;@"/>
    <numFmt numFmtId="206" formatCode="ว\ \ ดด\ \ ปป"/>
    <numFmt numFmtId="207" formatCode="[&lt;=9999999][$-D000000]###\-####;[$-D000000]\(0#\)\ ###\-####"/>
    <numFmt numFmtId="208" formatCode="0.000"/>
    <numFmt numFmtId="209" formatCode="0.0000"/>
    <numFmt numFmtId="210" formatCode="0#"/>
    <numFmt numFmtId="211" formatCode="_-* #,##0.000_-;\-* #,##0.000_-;_-* &quot;-&quot;??_-;_-@_-"/>
    <numFmt numFmtId="212" formatCode="#,##0.00_ ;\-#,##0.00\ "/>
  </numFmts>
  <fonts count="37">
    <font>
      <sz val="14"/>
      <name val="Cordia New"/>
      <family val="0"/>
    </font>
    <font>
      <b/>
      <sz val="16"/>
      <name val="Cordia New"/>
      <family val="2"/>
    </font>
    <font>
      <sz val="16"/>
      <name val="Cordia New"/>
      <family val="2"/>
    </font>
    <font>
      <b/>
      <sz val="18"/>
      <name val="Cordia New"/>
      <family val="2"/>
    </font>
    <font>
      <b/>
      <sz val="14"/>
      <name val="Cordia New"/>
      <family val="2"/>
    </font>
    <font>
      <b/>
      <u val="single"/>
      <sz val="16"/>
      <name val="Cordia New"/>
      <family val="2"/>
    </font>
    <font>
      <u val="single"/>
      <sz val="16"/>
      <name val="Cordia New"/>
      <family val="2"/>
    </font>
    <font>
      <b/>
      <sz val="14"/>
      <color indexed="10"/>
      <name val="Cordia New"/>
      <family val="2"/>
    </font>
    <font>
      <sz val="14"/>
      <color indexed="10"/>
      <name val="Cordia New"/>
      <family val="2"/>
    </font>
    <font>
      <b/>
      <sz val="16"/>
      <color indexed="10"/>
      <name val="Cordia New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6"/>
      <name val="Angsana New"/>
      <family val="1"/>
    </font>
    <font>
      <b/>
      <sz val="15"/>
      <name val="BrowalliaUPC"/>
      <family val="2"/>
    </font>
    <font>
      <sz val="15"/>
      <name val="Cordia New"/>
      <family val="0"/>
    </font>
    <font>
      <sz val="15"/>
      <name val="BrowalliaUPC"/>
      <family val="2"/>
    </font>
    <font>
      <sz val="15"/>
      <name val="Browall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2"/>
      <name val="Cordia New"/>
      <family val="2"/>
    </font>
    <font>
      <sz val="12"/>
      <name val="Cordia New"/>
      <family val="2"/>
    </font>
    <font>
      <sz val="16"/>
      <name val="Angsana New"/>
      <family val="1"/>
    </font>
    <font>
      <b/>
      <sz val="12"/>
      <color indexed="10"/>
      <name val="Cordia New"/>
      <family val="2"/>
    </font>
    <font>
      <sz val="12"/>
      <color indexed="10"/>
      <name val="Cordia New"/>
      <family val="2"/>
    </font>
    <font>
      <sz val="16"/>
      <color indexed="10"/>
      <name val="Cordia New"/>
      <family val="2"/>
    </font>
    <font>
      <b/>
      <sz val="16"/>
      <name val="Angsana New"/>
      <family val="1"/>
    </font>
    <font>
      <sz val="14"/>
      <name val="Angsana New"/>
      <family val="1"/>
    </font>
    <font>
      <b/>
      <u val="single"/>
      <sz val="16"/>
      <name val="Angsana New"/>
      <family val="1"/>
    </font>
    <font>
      <sz val="20"/>
      <name val="Angsana New"/>
      <family val="1"/>
    </font>
    <font>
      <u val="singleAccounting"/>
      <sz val="16"/>
      <name val="Angsana New"/>
      <family val="1"/>
    </font>
    <font>
      <u val="doubleAccounting"/>
      <sz val="16"/>
      <name val="Angsana New"/>
      <family val="1"/>
    </font>
    <font>
      <sz val="22"/>
      <name val="Angsana New"/>
      <family val="1"/>
    </font>
    <font>
      <b/>
      <sz val="20"/>
      <name val="Angsana New"/>
      <family val="1"/>
    </font>
    <font>
      <sz val="15"/>
      <color indexed="10"/>
      <name val="BrowalliaUPC"/>
      <family val="2"/>
    </font>
    <font>
      <sz val="12"/>
      <name val="Angsana New"/>
      <family val="1"/>
    </font>
    <font>
      <sz val="15"/>
      <name val="Angsana New"/>
      <family val="1"/>
    </font>
    <font>
      <b/>
      <sz val="8"/>
      <name val="Cordia New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double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2" xfId="0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5" fontId="2" fillId="0" borderId="0" xfId="0" applyNumberFormat="1" applyFont="1" applyAlignment="1">
      <alignment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Alignment="1">
      <alignment horizontal="right"/>
    </xf>
    <xf numFmtId="0" fontId="0" fillId="0" borderId="4" xfId="0" applyBorder="1" applyAlignment="1">
      <alignment horizontal="center"/>
    </xf>
    <xf numFmtId="0" fontId="5" fillId="0" borderId="0" xfId="0" applyFont="1" applyAlignment="1">
      <alignment/>
    </xf>
    <xf numFmtId="0" fontId="1" fillId="0" borderId="2" xfId="0" applyFont="1" applyBorder="1" applyAlignment="1">
      <alignment/>
    </xf>
    <xf numFmtId="4" fontId="2" fillId="0" borderId="2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4" fillId="0" borderId="6" xfId="0" applyFont="1" applyBorder="1" applyAlignment="1">
      <alignment horizontal="right"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49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194" fontId="4" fillId="0" borderId="7" xfId="0" applyNumberFormat="1" applyFont="1" applyBorder="1" applyAlignment="1">
      <alignment/>
    </xf>
    <xf numFmtId="194" fontId="4" fillId="0" borderId="3" xfId="0" applyNumberFormat="1" applyFont="1" applyBorder="1" applyAlignment="1">
      <alignment/>
    </xf>
    <xf numFmtId="194" fontId="4" fillId="0" borderId="8" xfId="0" applyNumberFormat="1" applyFont="1" applyBorder="1" applyAlignment="1">
      <alignment/>
    </xf>
    <xf numFmtId="194" fontId="0" fillId="0" borderId="8" xfId="0" applyNumberFormat="1" applyBorder="1" applyAlignment="1">
      <alignment/>
    </xf>
    <xf numFmtId="194" fontId="4" fillId="0" borderId="6" xfId="0" applyNumberFormat="1" applyFont="1" applyBorder="1" applyAlignment="1">
      <alignment horizontal="right"/>
    </xf>
    <xf numFmtId="194" fontId="4" fillId="0" borderId="6" xfId="0" applyNumberFormat="1" applyFont="1" applyBorder="1" applyAlignment="1">
      <alignment/>
    </xf>
    <xf numFmtId="194" fontId="4" fillId="0" borderId="9" xfId="0" applyNumberFormat="1" applyFont="1" applyBorder="1" applyAlignment="1">
      <alignment/>
    </xf>
    <xf numFmtId="194" fontId="0" fillId="0" borderId="6" xfId="0" applyNumberFormat="1" applyBorder="1" applyAlignment="1">
      <alignment/>
    </xf>
    <xf numFmtId="194" fontId="4" fillId="0" borderId="9" xfId="0" applyNumberFormat="1" applyFont="1" applyBorder="1" applyAlignment="1">
      <alignment horizontal="right"/>
    </xf>
    <xf numFmtId="194" fontId="4" fillId="0" borderId="7" xfId="0" applyNumberFormat="1" applyFont="1" applyBorder="1" applyAlignment="1">
      <alignment horizontal="right"/>
    </xf>
    <xf numFmtId="194" fontId="4" fillId="0" borderId="3" xfId="0" applyNumberFormat="1" applyFont="1" applyBorder="1" applyAlignment="1">
      <alignment horizontal="right"/>
    </xf>
    <xf numFmtId="194" fontId="4" fillId="0" borderId="0" xfId="0" applyNumberFormat="1" applyFont="1" applyBorder="1" applyAlignment="1">
      <alignment horizontal="right"/>
    </xf>
    <xf numFmtId="194" fontId="0" fillId="0" borderId="0" xfId="0" applyNumberFormat="1" applyBorder="1" applyAlignment="1">
      <alignment/>
    </xf>
    <xf numFmtId="194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7" fillId="0" borderId="6" xfId="0" applyFont="1" applyBorder="1" applyAlignment="1">
      <alignment/>
    </xf>
    <xf numFmtId="194" fontId="7" fillId="0" borderId="6" xfId="0" applyNumberFormat="1" applyFont="1" applyBorder="1" applyAlignment="1">
      <alignment horizontal="right"/>
    </xf>
    <xf numFmtId="194" fontId="8" fillId="0" borderId="6" xfId="0" applyNumberFormat="1" applyFont="1" applyBorder="1" applyAlignment="1">
      <alignment/>
    </xf>
    <xf numFmtId="0" fontId="8" fillId="0" borderId="0" xfId="0" applyFont="1" applyAlignment="1">
      <alignment/>
    </xf>
    <xf numFmtId="194" fontId="7" fillId="0" borderId="6" xfId="0" applyNumberFormat="1" applyFont="1" applyBorder="1" applyAlignment="1">
      <alignment/>
    </xf>
    <xf numFmtId="0" fontId="7" fillId="0" borderId="7" xfId="0" applyFont="1" applyBorder="1" applyAlignment="1">
      <alignment/>
    </xf>
    <xf numFmtId="194" fontId="7" fillId="0" borderId="12" xfId="0" applyNumberFormat="1" applyFont="1" applyBorder="1" applyAlignment="1">
      <alignment horizontal="right"/>
    </xf>
    <xf numFmtId="194" fontId="4" fillId="0" borderId="6" xfId="0" applyNumberFormat="1" applyFont="1" applyBorder="1" applyAlignment="1">
      <alignment/>
    </xf>
    <xf numFmtId="194" fontId="0" fillId="0" borderId="6" xfId="0" applyNumberFormat="1" applyFont="1" applyBorder="1" applyAlignment="1">
      <alignment/>
    </xf>
    <xf numFmtId="194" fontId="8" fillId="0" borderId="6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8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0" fillId="0" borderId="16" xfId="0" applyNumberFormat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3" fontId="15" fillId="0" borderId="21" xfId="0" applyNumberFormat="1" applyFont="1" applyBorder="1" applyAlignment="1">
      <alignment horizontal="right"/>
    </xf>
    <xf numFmtId="0" fontId="15" fillId="0" borderId="22" xfId="0" applyFont="1" applyBorder="1" applyAlignment="1">
      <alignment horizontal="center"/>
    </xf>
    <xf numFmtId="49" fontId="15" fillId="0" borderId="23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/>
    </xf>
    <xf numFmtId="3" fontId="15" fillId="0" borderId="21" xfId="0" applyNumberFormat="1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210" fontId="15" fillId="0" borderId="22" xfId="0" applyNumberFormat="1" applyFont="1" applyBorder="1" applyAlignment="1">
      <alignment horizontal="center"/>
    </xf>
    <xf numFmtId="49" fontId="16" fillId="0" borderId="23" xfId="0" applyNumberFormat="1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3" fontId="15" fillId="0" borderId="26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3" fontId="14" fillId="0" borderId="27" xfId="0" applyNumberFormat="1" applyFont="1" applyBorder="1" applyAlignment="1">
      <alignment/>
    </xf>
    <xf numFmtId="0" fontId="14" fillId="0" borderId="0" xfId="0" applyFont="1" applyAlignment="1">
      <alignment horizontal="center"/>
    </xf>
    <xf numFmtId="49" fontId="4" fillId="0" borderId="6" xfId="0" applyNumberFormat="1" applyFont="1" applyBorder="1" applyAlignment="1">
      <alignment horizontal="right"/>
    </xf>
    <xf numFmtId="49" fontId="4" fillId="0" borderId="7" xfId="0" applyNumberFormat="1" applyFont="1" applyBorder="1" applyAlignment="1">
      <alignment/>
    </xf>
    <xf numFmtId="0" fontId="7" fillId="0" borderId="0" xfId="0" applyFont="1" applyBorder="1" applyAlignment="1">
      <alignment/>
    </xf>
    <xf numFmtId="194" fontId="7" fillId="0" borderId="0" xfId="0" applyNumberFormat="1" applyFont="1" applyBorder="1" applyAlignment="1">
      <alignment horizontal="right"/>
    </xf>
    <xf numFmtId="194" fontId="7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9" fontId="19" fillId="0" borderId="13" xfId="0" applyNumberFormat="1" applyFont="1" applyBorder="1" applyAlignment="1">
      <alignment/>
    </xf>
    <xf numFmtId="49" fontId="19" fillId="0" borderId="8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49" fontId="19" fillId="0" borderId="8" xfId="0" applyNumberFormat="1" applyFont="1" applyFill="1" applyBorder="1" applyAlignment="1">
      <alignment horizontal="center"/>
    </xf>
    <xf numFmtId="49" fontId="19" fillId="0" borderId="20" xfId="0" applyNumberFormat="1" applyFont="1" applyFill="1" applyBorder="1" applyAlignment="1">
      <alignment horizontal="center"/>
    </xf>
    <xf numFmtId="49" fontId="20" fillId="0" borderId="0" xfId="0" applyNumberFormat="1" applyFont="1" applyAlignment="1">
      <alignment/>
    </xf>
    <xf numFmtId="49" fontId="19" fillId="0" borderId="15" xfId="0" applyNumberFormat="1" applyFont="1" applyBorder="1" applyAlignment="1">
      <alignment/>
    </xf>
    <xf numFmtId="49" fontId="19" fillId="0" borderId="16" xfId="0" applyNumberFormat="1" applyFont="1" applyBorder="1" applyAlignment="1">
      <alignment horizontal="center"/>
    </xf>
    <xf numFmtId="49" fontId="19" fillId="0" borderId="17" xfId="0" applyNumberFormat="1" applyFont="1" applyBorder="1" applyAlignment="1">
      <alignment horizontal="center"/>
    </xf>
    <xf numFmtId="49" fontId="19" fillId="0" borderId="18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49" fontId="19" fillId="0" borderId="19" xfId="0" applyNumberFormat="1" applyFont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/>
    </xf>
    <xf numFmtId="49" fontId="20" fillId="0" borderId="16" xfId="0" applyNumberFormat="1" applyFont="1" applyBorder="1" applyAlignment="1">
      <alignment/>
    </xf>
    <xf numFmtId="49" fontId="19" fillId="0" borderId="7" xfId="0" applyNumberFormat="1" applyFont="1" applyBorder="1" applyAlignment="1">
      <alignment/>
    </xf>
    <xf numFmtId="194" fontId="19" fillId="0" borderId="7" xfId="0" applyNumberFormat="1" applyFont="1" applyBorder="1" applyAlignment="1">
      <alignment/>
    </xf>
    <xf numFmtId="194" fontId="19" fillId="0" borderId="3" xfId="0" applyNumberFormat="1" applyFont="1" applyBorder="1" applyAlignment="1">
      <alignment/>
    </xf>
    <xf numFmtId="194" fontId="19" fillId="0" borderId="8" xfId="0" applyNumberFormat="1" applyFont="1" applyBorder="1" applyAlignment="1">
      <alignment/>
    </xf>
    <xf numFmtId="194" fontId="20" fillId="0" borderId="8" xfId="0" applyNumberFormat="1" applyFont="1" applyBorder="1" applyAlignment="1">
      <alignment/>
    </xf>
    <xf numFmtId="0" fontId="20" fillId="0" borderId="0" xfId="0" applyFont="1" applyAlignment="1">
      <alignment/>
    </xf>
    <xf numFmtId="194" fontId="20" fillId="0" borderId="6" xfId="0" applyNumberFormat="1" applyFont="1" applyBorder="1" applyAlignment="1">
      <alignment/>
    </xf>
    <xf numFmtId="0" fontId="19" fillId="0" borderId="6" xfId="0" applyFont="1" applyBorder="1" applyAlignment="1">
      <alignment/>
    </xf>
    <xf numFmtId="194" fontId="19" fillId="0" borderId="6" xfId="0" applyNumberFormat="1" applyFont="1" applyBorder="1" applyAlignment="1">
      <alignment horizontal="right"/>
    </xf>
    <xf numFmtId="194" fontId="19" fillId="0" borderId="6" xfId="0" applyNumberFormat="1" applyFont="1" applyBorder="1" applyAlignment="1">
      <alignment/>
    </xf>
    <xf numFmtId="0" fontId="19" fillId="0" borderId="6" xfId="0" applyFont="1" applyBorder="1" applyAlignment="1">
      <alignment horizontal="left"/>
    </xf>
    <xf numFmtId="194" fontId="19" fillId="0" borderId="9" xfId="0" applyNumberFormat="1" applyFont="1" applyBorder="1" applyAlignment="1">
      <alignment/>
    </xf>
    <xf numFmtId="194" fontId="19" fillId="0" borderId="9" xfId="0" applyNumberFormat="1" applyFont="1" applyBorder="1" applyAlignment="1">
      <alignment horizontal="right"/>
    </xf>
    <xf numFmtId="194" fontId="19" fillId="0" borderId="0" xfId="0" applyNumberFormat="1" applyFont="1" applyBorder="1" applyAlignment="1">
      <alignment horizontal="right"/>
    </xf>
    <xf numFmtId="0" fontId="19" fillId="0" borderId="7" xfId="0" applyFont="1" applyBorder="1" applyAlignment="1">
      <alignment horizontal="left"/>
    </xf>
    <xf numFmtId="194" fontId="19" fillId="0" borderId="7" xfId="0" applyNumberFormat="1" applyFont="1" applyBorder="1" applyAlignment="1">
      <alignment horizontal="right"/>
    </xf>
    <xf numFmtId="194" fontId="19" fillId="0" borderId="3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194" fontId="19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210" fontId="14" fillId="0" borderId="28" xfId="0" applyNumberFormat="1" applyFont="1" applyBorder="1" applyAlignment="1">
      <alignment horizontal="center"/>
    </xf>
    <xf numFmtId="210" fontId="14" fillId="0" borderId="29" xfId="0" applyNumberFormat="1" applyFont="1" applyBorder="1" applyAlignment="1">
      <alignment horizontal="center"/>
    </xf>
    <xf numFmtId="210" fontId="15" fillId="0" borderId="24" xfId="0" applyNumberFormat="1" applyFont="1" applyBorder="1" applyAlignment="1">
      <alignment horizontal="center"/>
    </xf>
    <xf numFmtId="49" fontId="19" fillId="0" borderId="6" xfId="0" applyNumberFormat="1" applyFont="1" applyBorder="1" applyAlignment="1">
      <alignment horizontal="right"/>
    </xf>
    <xf numFmtId="0" fontId="22" fillId="0" borderId="6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2" fillId="0" borderId="7" xfId="0" applyFont="1" applyBorder="1" applyAlignment="1">
      <alignment/>
    </xf>
    <xf numFmtId="0" fontId="19" fillId="0" borderId="6" xfId="0" applyFont="1" applyBorder="1" applyAlignment="1">
      <alignment horizontal="right"/>
    </xf>
    <xf numFmtId="194" fontId="22" fillId="0" borderId="6" xfId="0" applyNumberFormat="1" applyFont="1" applyBorder="1" applyAlignment="1">
      <alignment horizontal="right"/>
    </xf>
    <xf numFmtId="194" fontId="22" fillId="0" borderId="6" xfId="0" applyNumberFormat="1" applyFont="1" applyBorder="1" applyAlignment="1">
      <alignment/>
    </xf>
    <xf numFmtId="0" fontId="23" fillId="0" borderId="0" xfId="0" applyFont="1" applyAlignment="1">
      <alignment/>
    </xf>
    <xf numFmtId="194" fontId="22" fillId="0" borderId="0" xfId="0" applyNumberFormat="1" applyFont="1" applyBorder="1" applyAlignment="1">
      <alignment horizontal="right"/>
    </xf>
    <xf numFmtId="194" fontId="22" fillId="0" borderId="0" xfId="0" applyNumberFormat="1" applyFont="1" applyBorder="1" applyAlignment="1">
      <alignment/>
    </xf>
    <xf numFmtId="194" fontId="20" fillId="0" borderId="0" xfId="0" applyNumberFormat="1" applyFont="1" applyBorder="1" applyAlignment="1">
      <alignment/>
    </xf>
    <xf numFmtId="194" fontId="23" fillId="0" borderId="6" xfId="0" applyNumberFormat="1" applyFont="1" applyBorder="1" applyAlignment="1">
      <alignment/>
    </xf>
    <xf numFmtId="194" fontId="22" fillId="0" borderId="30" xfId="0" applyNumberFormat="1" applyFont="1" applyBorder="1" applyAlignment="1">
      <alignment horizontal="right"/>
    </xf>
    <xf numFmtId="194" fontId="23" fillId="0" borderId="30" xfId="0" applyNumberFormat="1" applyFont="1" applyBorder="1" applyAlignment="1">
      <alignment/>
    </xf>
    <xf numFmtId="194" fontId="23" fillId="0" borderId="0" xfId="0" applyNumberFormat="1" applyFont="1" applyBorder="1" applyAlignment="1">
      <alignment/>
    </xf>
    <xf numFmtId="4" fontId="2" fillId="0" borderId="4" xfId="0" applyNumberFormat="1" applyFont="1" applyBorder="1" applyAlignment="1">
      <alignment horizontal="right"/>
    </xf>
    <xf numFmtId="194" fontId="19" fillId="0" borderId="0" xfId="0" applyNumberFormat="1" applyFont="1" applyBorder="1" applyAlignment="1">
      <alignment horizontal="center"/>
    </xf>
    <xf numFmtId="194" fontId="7" fillId="0" borderId="30" xfId="0" applyNumberFormat="1" applyFont="1" applyBorder="1" applyAlignment="1">
      <alignment horizontal="right"/>
    </xf>
    <xf numFmtId="194" fontId="8" fillId="0" borderId="30" xfId="0" applyNumberFormat="1" applyFont="1" applyBorder="1" applyAlignment="1">
      <alignment/>
    </xf>
    <xf numFmtId="194" fontId="8" fillId="0" borderId="0" xfId="0" applyNumberFormat="1" applyFont="1" applyBorder="1" applyAlignment="1">
      <alignment/>
    </xf>
    <xf numFmtId="194" fontId="0" fillId="0" borderId="0" xfId="0" applyNumberFormat="1" applyFont="1" applyBorder="1" applyAlignment="1">
      <alignment horizontal="right"/>
    </xf>
    <xf numFmtId="3" fontId="15" fillId="0" borderId="26" xfId="0" applyNumberFormat="1" applyFont="1" applyBorder="1" applyAlignment="1">
      <alignment/>
    </xf>
    <xf numFmtId="0" fontId="15" fillId="0" borderId="31" xfId="0" applyFont="1" applyBorder="1" applyAlignment="1">
      <alignment horizontal="center"/>
    </xf>
    <xf numFmtId="3" fontId="14" fillId="0" borderId="0" xfId="0" applyNumberFormat="1" applyFont="1" applyBorder="1" applyAlignment="1">
      <alignment/>
    </xf>
    <xf numFmtId="210" fontId="14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Border="1" applyAlignment="1">
      <alignment horizontal="right"/>
    </xf>
    <xf numFmtId="49" fontId="15" fillId="0" borderId="23" xfId="0" applyNumberFormat="1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4" fontId="21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4" fontId="21" fillId="0" borderId="0" xfId="0" applyNumberFormat="1" applyFont="1" applyAlignment="1">
      <alignment horizontal="right"/>
    </xf>
    <xf numFmtId="4" fontId="21" fillId="0" borderId="0" xfId="0" applyNumberFormat="1" applyFont="1" applyBorder="1" applyAlignment="1">
      <alignment horizontal="right"/>
    </xf>
    <xf numFmtId="4" fontId="21" fillId="0" borderId="28" xfId="0" applyNumberFormat="1" applyFont="1" applyBorder="1" applyAlignment="1">
      <alignment horizontal="right"/>
    </xf>
    <xf numFmtId="0" fontId="21" fillId="0" borderId="0" xfId="0" applyFont="1" applyAlignment="1">
      <alignment horizontal="right"/>
    </xf>
    <xf numFmtId="4" fontId="21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49" fontId="21" fillId="0" borderId="12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49" fontId="21" fillId="0" borderId="23" xfId="0" applyNumberFormat="1" applyFont="1" applyBorder="1" applyAlignment="1">
      <alignment horizontal="center"/>
    </xf>
    <xf numFmtId="49" fontId="21" fillId="0" borderId="7" xfId="0" applyNumberFormat="1" applyFont="1" applyBorder="1" applyAlignment="1">
      <alignment horizontal="center"/>
    </xf>
    <xf numFmtId="0" fontId="25" fillId="0" borderId="33" xfId="0" applyFont="1" applyBorder="1" applyAlignment="1">
      <alignment/>
    </xf>
    <xf numFmtId="0" fontId="25" fillId="0" borderId="34" xfId="0" applyFont="1" applyBorder="1" applyAlignment="1">
      <alignment/>
    </xf>
    <xf numFmtId="0" fontId="25" fillId="0" borderId="4" xfId="0" applyFont="1" applyBorder="1" applyAlignment="1">
      <alignment/>
    </xf>
    <xf numFmtId="0" fontId="27" fillId="0" borderId="4" xfId="0" applyFont="1" applyBorder="1" applyAlignment="1">
      <alignment/>
    </xf>
    <xf numFmtId="0" fontId="25" fillId="0" borderId="1" xfId="0" applyFont="1" applyBorder="1" applyAlignment="1">
      <alignment/>
    </xf>
    <xf numFmtId="0" fontId="25" fillId="0" borderId="34" xfId="0" applyFont="1" applyBorder="1" applyAlignment="1">
      <alignment horizontal="center"/>
    </xf>
    <xf numFmtId="3" fontId="21" fillId="0" borderId="33" xfId="0" applyNumberFormat="1" applyFont="1" applyBorder="1" applyAlignment="1">
      <alignment/>
    </xf>
    <xf numFmtId="0" fontId="21" fillId="0" borderId="34" xfId="0" applyFont="1" applyBorder="1" applyAlignment="1">
      <alignment horizontal="center"/>
    </xf>
    <xf numFmtId="3" fontId="21" fillId="0" borderId="4" xfId="0" applyNumberFormat="1" applyFont="1" applyBorder="1" applyAlignment="1">
      <alignment/>
    </xf>
    <xf numFmtId="3" fontId="21" fillId="0" borderId="4" xfId="0" applyNumberFormat="1" applyFont="1" applyBorder="1" applyAlignment="1">
      <alignment horizontal="right"/>
    </xf>
    <xf numFmtId="210" fontId="21" fillId="0" borderId="34" xfId="0" applyNumberFormat="1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3" fontId="21" fillId="0" borderId="35" xfId="0" applyNumberFormat="1" applyFont="1" applyBorder="1" applyAlignment="1">
      <alignment/>
    </xf>
    <xf numFmtId="0" fontId="21" fillId="0" borderId="1" xfId="0" applyFont="1" applyBorder="1" applyAlignment="1">
      <alignment horizontal="center"/>
    </xf>
    <xf numFmtId="0" fontId="25" fillId="0" borderId="0" xfId="0" applyFont="1" applyBorder="1" applyAlignment="1">
      <alignment/>
    </xf>
    <xf numFmtId="3" fontId="21" fillId="0" borderId="36" xfId="0" applyNumberFormat="1" applyFont="1" applyBorder="1" applyAlignment="1">
      <alignment/>
    </xf>
    <xf numFmtId="210" fontId="21" fillId="0" borderId="37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/>
    </xf>
    <xf numFmtId="0" fontId="21" fillId="0" borderId="38" xfId="0" applyFont="1" applyBorder="1" applyAlignment="1">
      <alignment horizontal="center"/>
    </xf>
    <xf numFmtId="3" fontId="21" fillId="0" borderId="33" xfId="0" applyNumberFormat="1" applyFont="1" applyBorder="1" applyAlignment="1">
      <alignment horizontal="right"/>
    </xf>
    <xf numFmtId="0" fontId="21" fillId="0" borderId="39" xfId="0" applyFont="1" applyBorder="1" applyAlignment="1">
      <alignment horizontal="center"/>
    </xf>
    <xf numFmtId="3" fontId="21" fillId="0" borderId="4" xfId="0" applyNumberFormat="1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3" fontId="21" fillId="0" borderId="41" xfId="0" applyNumberFormat="1" applyFont="1" applyBorder="1" applyAlignment="1">
      <alignment/>
    </xf>
    <xf numFmtId="210" fontId="21" fillId="0" borderId="39" xfId="0" applyNumberFormat="1" applyFont="1" applyBorder="1" applyAlignment="1">
      <alignment horizontal="center"/>
    </xf>
    <xf numFmtId="0" fontId="21" fillId="0" borderId="4" xfId="0" applyFont="1" applyBorder="1" applyAlignment="1">
      <alignment/>
    </xf>
    <xf numFmtId="0" fontId="21" fillId="0" borderId="34" xfId="0" applyFont="1" applyBorder="1" applyAlignment="1">
      <alignment/>
    </xf>
    <xf numFmtId="3" fontId="21" fillId="0" borderId="5" xfId="0" applyNumberFormat="1" applyFont="1" applyBorder="1" applyAlignment="1">
      <alignment horizontal="right"/>
    </xf>
    <xf numFmtId="3" fontId="21" fillId="0" borderId="0" xfId="0" applyNumberFormat="1" applyFont="1" applyAlignment="1">
      <alignment horizontal="right"/>
    </xf>
    <xf numFmtId="3" fontId="21" fillId="0" borderId="10" xfId="0" applyNumberFormat="1" applyFont="1" applyBorder="1" applyAlignment="1">
      <alignment/>
    </xf>
    <xf numFmtId="210" fontId="21" fillId="0" borderId="42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49" fontId="21" fillId="0" borderId="43" xfId="0" applyNumberFormat="1" applyFont="1" applyBorder="1" applyAlignment="1">
      <alignment horizontal="center"/>
    </xf>
    <xf numFmtId="49" fontId="21" fillId="0" borderId="44" xfId="0" applyNumberFormat="1" applyFont="1" applyBorder="1" applyAlignment="1">
      <alignment horizontal="center"/>
    </xf>
    <xf numFmtId="0" fontId="25" fillId="0" borderId="45" xfId="0" applyFont="1" applyBorder="1" applyAlignment="1">
      <alignment/>
    </xf>
    <xf numFmtId="0" fontId="25" fillId="0" borderId="38" xfId="0" applyFont="1" applyBorder="1" applyAlignment="1">
      <alignment/>
    </xf>
    <xf numFmtId="0" fontId="27" fillId="0" borderId="1" xfId="0" applyFont="1" applyBorder="1" applyAlignment="1">
      <alignment/>
    </xf>
    <xf numFmtId="0" fontId="21" fillId="0" borderId="4" xfId="0" applyFont="1" applyBorder="1" applyAlignment="1">
      <alignment horizontal="center"/>
    </xf>
    <xf numFmtId="0" fontId="21" fillId="0" borderId="0" xfId="0" applyFont="1" applyAlignment="1">
      <alignment horizontal="center"/>
    </xf>
    <xf numFmtId="194" fontId="21" fillId="0" borderId="37" xfId="0" applyNumberFormat="1" applyFont="1" applyBorder="1" applyAlignment="1">
      <alignment horizontal="center"/>
    </xf>
    <xf numFmtId="0" fontId="15" fillId="0" borderId="46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4" fontId="29" fillId="0" borderId="0" xfId="0" applyNumberFormat="1" applyFont="1" applyBorder="1" applyAlignment="1">
      <alignment horizontal="right"/>
    </xf>
    <xf numFmtId="4" fontId="30" fillId="0" borderId="0" xfId="0" applyNumberFormat="1" applyFont="1" applyBorder="1" applyAlignment="1">
      <alignment horizontal="right"/>
    </xf>
    <xf numFmtId="3" fontId="15" fillId="0" borderId="26" xfId="0" applyNumberFormat="1" applyFont="1" applyBorder="1" applyAlignment="1">
      <alignment horizontal="right"/>
    </xf>
    <xf numFmtId="49" fontId="16" fillId="0" borderId="7" xfId="0" applyNumberFormat="1" applyFont="1" applyBorder="1" applyAlignment="1">
      <alignment horizontal="center"/>
    </xf>
    <xf numFmtId="0" fontId="15" fillId="0" borderId="23" xfId="0" applyFont="1" applyBorder="1" applyAlignment="1">
      <alignment horizontal="left" vertical="center"/>
    </xf>
    <xf numFmtId="0" fontId="15" fillId="0" borderId="23" xfId="0" applyFont="1" applyBorder="1" applyAlignment="1">
      <alignment/>
    </xf>
    <xf numFmtId="0" fontId="15" fillId="0" borderId="7" xfId="0" applyFont="1" applyBorder="1" applyAlignment="1">
      <alignment/>
    </xf>
    <xf numFmtId="3" fontId="21" fillId="0" borderId="45" xfId="0" applyNumberFormat="1" applyFont="1" applyBorder="1" applyAlignment="1">
      <alignment/>
    </xf>
    <xf numFmtId="0" fontId="21" fillId="0" borderId="45" xfId="0" applyFont="1" applyBorder="1" applyAlignment="1">
      <alignment/>
    </xf>
    <xf numFmtId="0" fontId="21" fillId="0" borderId="39" xfId="0" applyFont="1" applyBorder="1" applyAlignment="1">
      <alignment/>
    </xf>
    <xf numFmtId="210" fontId="21" fillId="0" borderId="0" xfId="0" applyNumberFormat="1" applyFont="1" applyBorder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2" fillId="0" borderId="0" xfId="0" applyFont="1" applyAlignment="1">
      <alignment horizontal="right"/>
    </xf>
    <xf numFmtId="0" fontId="25" fillId="0" borderId="4" xfId="0" applyFont="1" applyBorder="1" applyAlignment="1">
      <alignment horizontal="center"/>
    </xf>
    <xf numFmtId="210" fontId="15" fillId="0" borderId="31" xfId="0" applyNumberFormat="1" applyFont="1" applyBorder="1" applyAlignment="1">
      <alignment horizontal="center"/>
    </xf>
    <xf numFmtId="3" fontId="21" fillId="0" borderId="5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194" fontId="21" fillId="0" borderId="0" xfId="17" applyFont="1" applyAlignment="1">
      <alignment horizontal="right"/>
    </xf>
    <xf numFmtId="194" fontId="21" fillId="0" borderId="0" xfId="17" applyFont="1" applyAlignment="1">
      <alignment/>
    </xf>
    <xf numFmtId="194" fontId="21" fillId="0" borderId="0" xfId="17" applyFont="1" applyBorder="1" applyAlignment="1">
      <alignment horizontal="right"/>
    </xf>
    <xf numFmtId="194" fontId="21" fillId="0" borderId="28" xfId="17" applyFont="1" applyBorder="1" applyAlignment="1">
      <alignment horizontal="right"/>
    </xf>
    <xf numFmtId="4" fontId="21" fillId="0" borderId="28" xfId="0" applyNumberFormat="1" applyFont="1" applyBorder="1" applyAlignment="1">
      <alignment/>
    </xf>
    <xf numFmtId="0" fontId="33" fillId="0" borderId="23" xfId="0" applyFont="1" applyBorder="1" applyAlignment="1">
      <alignment/>
    </xf>
    <xf numFmtId="210" fontId="21" fillId="0" borderId="4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43" fontId="21" fillId="0" borderId="37" xfId="0" applyNumberFormat="1" applyFont="1" applyBorder="1" applyAlignment="1">
      <alignment horizontal="center"/>
    </xf>
    <xf numFmtId="210" fontId="15" fillId="0" borderId="25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94" fontId="21" fillId="0" borderId="0" xfId="0" applyNumberFormat="1" applyFont="1" applyAlignment="1">
      <alignment/>
    </xf>
    <xf numFmtId="194" fontId="21" fillId="0" borderId="28" xfId="0" applyNumberFormat="1" applyFont="1" applyBorder="1" applyAlignment="1">
      <alignment/>
    </xf>
    <xf numFmtId="194" fontId="21" fillId="0" borderId="0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94" fontId="24" fillId="0" borderId="4" xfId="17" applyFont="1" applyBorder="1" applyAlignment="1">
      <alignment horizontal="right"/>
    </xf>
    <xf numFmtId="194" fontId="24" fillId="0" borderId="0" xfId="17" applyFont="1" applyBorder="1" applyAlignment="1">
      <alignment horizontal="right"/>
    </xf>
    <xf numFmtId="3" fontId="15" fillId="0" borderId="47" xfId="0" applyNumberFormat="1" applyFont="1" applyBorder="1" applyAlignment="1">
      <alignment horizontal="center" vertical="center"/>
    </xf>
    <xf numFmtId="3" fontId="21" fillId="0" borderId="33" xfId="0" applyNumberFormat="1" applyFont="1" applyBorder="1" applyAlignment="1">
      <alignment horizontal="center"/>
    </xf>
    <xf numFmtId="3" fontId="21" fillId="0" borderId="4" xfId="17" applyNumberFormat="1" applyFont="1" applyBorder="1" applyAlignment="1">
      <alignment horizontal="center"/>
    </xf>
    <xf numFmtId="0" fontId="27" fillId="0" borderId="0" xfId="0" applyFont="1" applyAlignment="1">
      <alignment horizontal="left"/>
    </xf>
    <xf numFmtId="4" fontId="21" fillId="0" borderId="48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3" fontId="21" fillId="0" borderId="4" xfId="17" applyNumberFormat="1" applyFont="1" applyBorder="1" applyAlignment="1">
      <alignment horizontal="right"/>
    </xf>
    <xf numFmtId="0" fontId="25" fillId="0" borderId="49" xfId="0" applyFont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25" fillId="0" borderId="5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52" xfId="0" applyFont="1" applyBorder="1" applyAlignment="1">
      <alignment horizontal="center"/>
    </xf>
    <xf numFmtId="0" fontId="25" fillId="0" borderId="53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48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49" fontId="25" fillId="0" borderId="2" xfId="0" applyNumberFormat="1" applyFont="1" applyBorder="1" applyAlignment="1">
      <alignment horizontal="center"/>
    </xf>
    <xf numFmtId="0" fontId="25" fillId="0" borderId="54" xfId="0" applyFont="1" applyBorder="1" applyAlignment="1">
      <alignment horizontal="center"/>
    </xf>
    <xf numFmtId="0" fontId="25" fillId="0" borderId="55" xfId="0" applyFont="1" applyBorder="1" applyAlignment="1">
      <alignment horizontal="center"/>
    </xf>
    <xf numFmtId="0" fontId="25" fillId="0" borderId="56" xfId="0" applyFont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25" fillId="0" borderId="57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" fillId="0" borderId="52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94" fontId="24" fillId="0" borderId="5" xfId="17" applyFont="1" applyBorder="1" applyAlignment="1">
      <alignment horizontal="right"/>
    </xf>
    <xf numFmtId="194" fontId="24" fillId="0" borderId="2" xfId="17" applyFont="1" applyBorder="1" applyAlignment="1">
      <alignment horizontal="right"/>
    </xf>
    <xf numFmtId="4" fontId="0" fillId="0" borderId="4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94" fontId="24" fillId="0" borderId="52" xfId="17" applyFont="1" applyBorder="1" applyAlignment="1">
      <alignment horizontal="right"/>
    </xf>
    <xf numFmtId="194" fontId="24" fillId="0" borderId="30" xfId="17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94" fontId="19" fillId="0" borderId="0" xfId="0" applyNumberFormat="1" applyFont="1" applyBorder="1" applyAlignment="1">
      <alignment horizontal="center"/>
    </xf>
    <xf numFmtId="49" fontId="19" fillId="0" borderId="58" xfId="0" applyNumberFormat="1" applyFont="1" applyBorder="1" applyAlignment="1">
      <alignment horizontal="center"/>
    </xf>
    <xf numFmtId="49" fontId="19" fillId="0" borderId="59" xfId="0" applyNumberFormat="1" applyFont="1" applyBorder="1" applyAlignment="1">
      <alignment horizontal="center"/>
    </xf>
    <xf numFmtId="49" fontId="19" fillId="0" borderId="6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194" fontId="19" fillId="0" borderId="3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49" fontId="4" fillId="0" borderId="58" xfId="0" applyNumberFormat="1" applyFont="1" applyBorder="1" applyAlignment="1">
      <alignment horizontal="center"/>
    </xf>
    <xf numFmtId="49" fontId="4" fillId="0" borderId="60" xfId="0" applyNumberFormat="1" applyFont="1" applyBorder="1" applyAlignment="1">
      <alignment horizontal="center"/>
    </xf>
    <xf numFmtId="194" fontId="0" fillId="0" borderId="0" xfId="0" applyNumberFormat="1" applyFont="1" applyBorder="1" applyAlignment="1">
      <alignment horizontal="center"/>
    </xf>
    <xf numFmtId="194" fontId="0" fillId="0" borderId="30" xfId="0" applyNumberFormat="1" applyFont="1" applyBorder="1" applyAlignment="1">
      <alignment horizontal="center"/>
    </xf>
    <xf numFmtId="49" fontId="4" fillId="0" borderId="59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zoomScaleSheetLayoutView="100" workbookViewId="0" topLeftCell="A22">
      <selection activeCell="A77" sqref="A77"/>
    </sheetView>
  </sheetViews>
  <sheetFormatPr defaultColWidth="9.140625" defaultRowHeight="21.75"/>
  <cols>
    <col min="1" max="1" width="13.7109375" style="164" customWidth="1"/>
    <col min="2" max="2" width="6.8515625" style="164" customWidth="1"/>
    <col min="3" max="3" width="13.7109375" style="164" customWidth="1"/>
    <col min="4" max="4" width="6.8515625" style="164" customWidth="1"/>
    <col min="5" max="5" width="4.421875" style="164" customWidth="1"/>
    <col min="6" max="6" width="37.28125" style="164" customWidth="1"/>
    <col min="7" max="7" width="8.00390625" style="193" customWidth="1"/>
    <col min="8" max="8" width="13.7109375" style="164" customWidth="1"/>
    <col min="9" max="9" width="6.8515625" style="164" customWidth="1"/>
    <col min="10" max="16384" width="9.140625" style="164" customWidth="1"/>
  </cols>
  <sheetData>
    <row r="1" spans="1:9" s="224" customFormat="1" ht="29.25">
      <c r="A1" s="267" t="s">
        <v>23</v>
      </c>
      <c r="B1" s="267"/>
      <c r="C1" s="267"/>
      <c r="D1" s="267"/>
      <c r="E1" s="267"/>
      <c r="F1" s="267"/>
      <c r="G1" s="267"/>
      <c r="H1" s="267"/>
      <c r="I1" s="267"/>
    </row>
    <row r="2" spans="1:9" s="224" customFormat="1" ht="29.25">
      <c r="A2" s="267" t="s">
        <v>105</v>
      </c>
      <c r="B2" s="267"/>
      <c r="C2" s="267"/>
      <c r="D2" s="267"/>
      <c r="E2" s="267"/>
      <c r="F2" s="267"/>
      <c r="G2" s="267"/>
      <c r="H2" s="267"/>
      <c r="I2" s="267"/>
    </row>
    <row r="3" spans="1:9" s="224" customFormat="1" ht="29.25">
      <c r="A3" s="225"/>
      <c r="B3" s="225"/>
      <c r="C3" s="225"/>
      <c r="D3" s="225"/>
      <c r="E3" s="225"/>
      <c r="F3" s="225"/>
      <c r="G3" s="226" t="s">
        <v>227</v>
      </c>
      <c r="I3" s="225"/>
    </row>
    <row r="4" spans="1:9" ht="31.5">
      <c r="A4" s="268" t="s">
        <v>24</v>
      </c>
      <c r="B4" s="268"/>
      <c r="C4" s="268"/>
      <c r="D4" s="268"/>
      <c r="E4" s="268"/>
      <c r="F4" s="268"/>
      <c r="G4" s="268"/>
      <c r="H4" s="268"/>
      <c r="I4" s="268"/>
    </row>
    <row r="5" spans="1:9" s="224" customFormat="1" ht="30" thickBot="1">
      <c r="A5" s="227"/>
      <c r="B5" s="227"/>
      <c r="C5" s="227"/>
      <c r="D5" s="227"/>
      <c r="E5" s="227"/>
      <c r="F5" s="226" t="s">
        <v>264</v>
      </c>
      <c r="G5" s="226"/>
      <c r="H5" s="227"/>
      <c r="I5" s="227"/>
    </row>
    <row r="6" spans="1:9" ht="24" thickTop="1">
      <c r="A6" s="263" t="s">
        <v>25</v>
      </c>
      <c r="B6" s="264"/>
      <c r="C6" s="264"/>
      <c r="D6" s="284"/>
      <c r="E6" s="285"/>
      <c r="F6" s="286"/>
      <c r="G6" s="203"/>
      <c r="H6" s="263" t="s">
        <v>26</v>
      </c>
      <c r="I6" s="284"/>
    </row>
    <row r="7" spans="1:9" ht="23.25">
      <c r="A7" s="275" t="s">
        <v>27</v>
      </c>
      <c r="B7" s="276"/>
      <c r="C7" s="270" t="s">
        <v>28</v>
      </c>
      <c r="D7" s="271"/>
      <c r="E7" s="269" t="s">
        <v>29</v>
      </c>
      <c r="F7" s="270"/>
      <c r="G7" s="167" t="s">
        <v>30</v>
      </c>
      <c r="H7" s="269" t="s">
        <v>28</v>
      </c>
      <c r="I7" s="271"/>
    </row>
    <row r="8" spans="1:9" ht="24" thickBot="1">
      <c r="A8" s="282" t="s">
        <v>31</v>
      </c>
      <c r="B8" s="283"/>
      <c r="C8" s="265" t="s">
        <v>31</v>
      </c>
      <c r="D8" s="283"/>
      <c r="E8" s="282"/>
      <c r="F8" s="265"/>
      <c r="G8" s="204" t="s">
        <v>32</v>
      </c>
      <c r="H8" s="282" t="s">
        <v>31</v>
      </c>
      <c r="I8" s="283"/>
    </row>
    <row r="9" spans="1:9" ht="24" thickTop="1">
      <c r="A9" s="221"/>
      <c r="B9" s="222"/>
      <c r="C9" s="220">
        <v>6371854</v>
      </c>
      <c r="D9" s="195">
        <v>3</v>
      </c>
      <c r="E9" s="205" t="s">
        <v>33</v>
      </c>
      <c r="F9" s="206"/>
      <c r="G9" s="203"/>
      <c r="H9" s="177">
        <v>6555579</v>
      </c>
      <c r="I9" s="195">
        <v>43</v>
      </c>
    </row>
    <row r="10" spans="1:9" ht="23.25">
      <c r="A10" s="196"/>
      <c r="B10" s="197"/>
      <c r="C10" s="196"/>
      <c r="D10" s="176"/>
      <c r="E10" s="172" t="s">
        <v>183</v>
      </c>
      <c r="F10" s="207"/>
      <c r="G10" s="167"/>
      <c r="H10" s="196"/>
      <c r="I10" s="176"/>
    </row>
    <row r="11" spans="1:9" ht="23.25">
      <c r="A11" s="177">
        <v>9053640</v>
      </c>
      <c r="B11" s="176" t="s">
        <v>103</v>
      </c>
      <c r="C11" s="177">
        <v>2415165</v>
      </c>
      <c r="D11" s="179">
        <v>3</v>
      </c>
      <c r="F11" s="173" t="s">
        <v>34</v>
      </c>
      <c r="G11" s="167" t="s">
        <v>35</v>
      </c>
      <c r="H11" s="178">
        <v>1015070</v>
      </c>
      <c r="I11" s="176">
        <v>89</v>
      </c>
    </row>
    <row r="12" spans="1:9" ht="23.25">
      <c r="A12" s="177">
        <v>18000</v>
      </c>
      <c r="B12" s="176" t="s">
        <v>103</v>
      </c>
      <c r="C12" s="178">
        <v>12925</v>
      </c>
      <c r="D12" s="176" t="s">
        <v>103</v>
      </c>
      <c r="F12" s="173" t="s">
        <v>36</v>
      </c>
      <c r="G12" s="167" t="s">
        <v>37</v>
      </c>
      <c r="H12" s="178">
        <v>3045</v>
      </c>
      <c r="I12" s="176" t="s">
        <v>103</v>
      </c>
    </row>
    <row r="13" spans="1:9" ht="23.25">
      <c r="A13" s="177">
        <v>20000</v>
      </c>
      <c r="B13" s="176" t="s">
        <v>103</v>
      </c>
      <c r="C13" s="190" t="s">
        <v>103</v>
      </c>
      <c r="D13" s="179" t="s">
        <v>103</v>
      </c>
      <c r="F13" s="173" t="s">
        <v>38</v>
      </c>
      <c r="G13" s="167" t="s">
        <v>39</v>
      </c>
      <c r="H13" s="190" t="s">
        <v>103</v>
      </c>
      <c r="I13" s="179" t="s">
        <v>103</v>
      </c>
    </row>
    <row r="14" spans="1:9" ht="23.25">
      <c r="A14" s="196">
        <v>20000</v>
      </c>
      <c r="B14" s="176" t="s">
        <v>103</v>
      </c>
      <c r="C14" s="178">
        <v>1928</v>
      </c>
      <c r="D14" s="176" t="s">
        <v>103</v>
      </c>
      <c r="F14" s="173" t="s">
        <v>40</v>
      </c>
      <c r="G14" s="167" t="s">
        <v>41</v>
      </c>
      <c r="H14" s="178">
        <v>1928</v>
      </c>
      <c r="I14" s="176" t="s">
        <v>103</v>
      </c>
    </row>
    <row r="15" spans="1:9" ht="23.25">
      <c r="A15" s="177">
        <v>101000</v>
      </c>
      <c r="B15" s="176" t="s">
        <v>103</v>
      </c>
      <c r="C15" s="178">
        <v>6000</v>
      </c>
      <c r="D15" s="176" t="s">
        <v>103</v>
      </c>
      <c r="F15" s="173" t="s">
        <v>42</v>
      </c>
      <c r="G15" s="167" t="s">
        <v>43</v>
      </c>
      <c r="H15" s="190" t="s">
        <v>103</v>
      </c>
      <c r="I15" s="176" t="s">
        <v>103</v>
      </c>
    </row>
    <row r="16" spans="1:9" ht="23.25">
      <c r="A16" s="208" t="s">
        <v>103</v>
      </c>
      <c r="B16" s="176" t="s">
        <v>103</v>
      </c>
      <c r="C16" s="208" t="s">
        <v>103</v>
      </c>
      <c r="D16" s="176" t="s">
        <v>103</v>
      </c>
      <c r="F16" s="173" t="s">
        <v>44</v>
      </c>
      <c r="G16" s="167" t="s">
        <v>45</v>
      </c>
      <c r="H16" s="208" t="s">
        <v>103</v>
      </c>
      <c r="I16" s="176" t="s">
        <v>103</v>
      </c>
    </row>
    <row r="17" spans="1:9" ht="23.25">
      <c r="A17" s="208" t="s">
        <v>103</v>
      </c>
      <c r="B17" s="176" t="s">
        <v>103</v>
      </c>
      <c r="C17" s="208" t="s">
        <v>103</v>
      </c>
      <c r="D17" s="176" t="s">
        <v>103</v>
      </c>
      <c r="F17" s="173" t="s">
        <v>46</v>
      </c>
      <c r="G17" s="167" t="s">
        <v>47</v>
      </c>
      <c r="H17" s="209" t="s">
        <v>103</v>
      </c>
      <c r="I17" s="176" t="s">
        <v>103</v>
      </c>
    </row>
    <row r="18" spans="1:9" ht="23.25">
      <c r="A18" s="198">
        <v>8887396</v>
      </c>
      <c r="B18" s="191" t="s">
        <v>103</v>
      </c>
      <c r="C18" s="190" t="s">
        <v>103</v>
      </c>
      <c r="D18" s="239" t="s">
        <v>103</v>
      </c>
      <c r="F18" s="173" t="s">
        <v>48</v>
      </c>
      <c r="G18" s="167" t="s">
        <v>49</v>
      </c>
      <c r="H18" s="230" t="s">
        <v>103</v>
      </c>
      <c r="I18" s="239" t="s">
        <v>103</v>
      </c>
    </row>
    <row r="19" spans="1:9" ht="24" thickBot="1">
      <c r="A19" s="184">
        <f>INT(SUM(A11:A18)+SUM(B11:B18)/100)</f>
        <v>18100036</v>
      </c>
      <c r="B19" s="210">
        <f>MOD(SUM(B11:B18),100)</f>
        <v>0</v>
      </c>
      <c r="C19" s="184">
        <f>INT(SUM(C11:C18)+SUM(D11:D18)/100)</f>
        <v>2436018</v>
      </c>
      <c r="D19" s="185">
        <f>MOD(SUM(D11:D18),100)</f>
        <v>3</v>
      </c>
      <c r="G19" s="167"/>
      <c r="H19" s="184">
        <f>INT(SUM(H11:H18)+SUM(I11:I18)/100)</f>
        <v>1020043</v>
      </c>
      <c r="I19" s="185">
        <f>MOD(SUM(I11:I18),100)</f>
        <v>89</v>
      </c>
    </row>
    <row r="20" spans="1:9" ht="24" thickTop="1">
      <c r="A20" s="186"/>
      <c r="B20" s="182"/>
      <c r="C20" s="190" t="s">
        <v>103</v>
      </c>
      <c r="D20" s="189" t="s">
        <v>103</v>
      </c>
      <c r="F20" s="164" t="s">
        <v>160</v>
      </c>
      <c r="G20" s="167" t="s">
        <v>161</v>
      </c>
      <c r="H20" s="190" t="s">
        <v>103</v>
      </c>
      <c r="I20" s="195" t="s">
        <v>103</v>
      </c>
    </row>
    <row r="21" spans="1:9" ht="23.25">
      <c r="A21" s="183"/>
      <c r="B21" s="173"/>
      <c r="C21" s="178">
        <v>154980</v>
      </c>
      <c r="D21" s="176" t="s">
        <v>103</v>
      </c>
      <c r="F21" s="173" t="s">
        <v>274</v>
      </c>
      <c r="G21" s="167"/>
      <c r="H21" s="178">
        <v>154980</v>
      </c>
      <c r="I21" s="176" t="s">
        <v>103</v>
      </c>
    </row>
    <row r="22" spans="1:9" ht="23.25">
      <c r="A22" s="183"/>
      <c r="B22" s="173"/>
      <c r="C22" s="190" t="s">
        <v>103</v>
      </c>
      <c r="D22" s="176" t="s">
        <v>103</v>
      </c>
      <c r="F22" s="173" t="s">
        <v>165</v>
      </c>
      <c r="G22" s="167"/>
      <c r="H22" s="190" t="s">
        <v>103</v>
      </c>
      <c r="I22" s="176" t="s">
        <v>103</v>
      </c>
    </row>
    <row r="23" spans="1:9" ht="23.25">
      <c r="A23" s="183"/>
      <c r="B23" s="173"/>
      <c r="C23" s="177">
        <v>5089</v>
      </c>
      <c r="D23" s="179">
        <v>61</v>
      </c>
      <c r="F23" s="173" t="s">
        <v>164</v>
      </c>
      <c r="G23" s="167" t="s">
        <v>51</v>
      </c>
      <c r="H23" s="178">
        <v>1567</v>
      </c>
      <c r="I23" s="176">
        <v>68</v>
      </c>
    </row>
    <row r="24" spans="1:9" ht="23.25">
      <c r="A24" s="183"/>
      <c r="B24" s="173"/>
      <c r="C24" s="178">
        <v>44120</v>
      </c>
      <c r="D24" s="176" t="s">
        <v>103</v>
      </c>
      <c r="F24" s="173" t="s">
        <v>52</v>
      </c>
      <c r="G24" s="167" t="s">
        <v>104</v>
      </c>
      <c r="H24" s="178">
        <v>44120</v>
      </c>
      <c r="I24" s="176" t="s">
        <v>103</v>
      </c>
    </row>
    <row r="25" spans="1:9" ht="23.25">
      <c r="A25" s="183"/>
      <c r="B25" s="173"/>
      <c r="C25" s="190" t="s">
        <v>103</v>
      </c>
      <c r="D25" s="176" t="s">
        <v>103</v>
      </c>
      <c r="F25" s="173" t="s">
        <v>197</v>
      </c>
      <c r="G25" s="167" t="s">
        <v>55</v>
      </c>
      <c r="H25" s="190" t="s">
        <v>103</v>
      </c>
      <c r="I25" s="176" t="s">
        <v>103</v>
      </c>
    </row>
    <row r="26" spans="1:9" ht="23.25">
      <c r="A26" s="183"/>
      <c r="B26" s="173"/>
      <c r="C26" s="190" t="s">
        <v>103</v>
      </c>
      <c r="D26" s="179" t="s">
        <v>103</v>
      </c>
      <c r="F26" s="173" t="s">
        <v>162</v>
      </c>
      <c r="G26" s="167"/>
      <c r="H26" s="190" t="s">
        <v>103</v>
      </c>
      <c r="I26" s="179" t="s">
        <v>103</v>
      </c>
    </row>
    <row r="27" spans="1:9" ht="23.25">
      <c r="A27" s="183"/>
      <c r="B27" s="173"/>
      <c r="C27" s="178">
        <v>280</v>
      </c>
      <c r="D27" s="179" t="s">
        <v>103</v>
      </c>
      <c r="F27" s="173" t="s">
        <v>53</v>
      </c>
      <c r="G27" s="167" t="s">
        <v>54</v>
      </c>
      <c r="H27" s="178">
        <v>280</v>
      </c>
      <c r="I27" s="179" t="s">
        <v>103</v>
      </c>
    </row>
    <row r="28" spans="1:9" ht="23.25">
      <c r="A28" s="183"/>
      <c r="B28" s="173"/>
      <c r="C28" s="190" t="s">
        <v>103</v>
      </c>
      <c r="D28" s="179" t="s">
        <v>103</v>
      </c>
      <c r="F28" s="183" t="s">
        <v>194</v>
      </c>
      <c r="G28" s="167" t="s">
        <v>195</v>
      </c>
      <c r="H28" s="190" t="s">
        <v>103</v>
      </c>
      <c r="I28" s="176" t="s">
        <v>103</v>
      </c>
    </row>
    <row r="29" spans="1:9" ht="23.25">
      <c r="A29" s="183"/>
      <c r="B29" s="173"/>
      <c r="C29" s="230"/>
      <c r="D29" s="191"/>
      <c r="G29" s="167"/>
      <c r="H29" s="230"/>
      <c r="I29" s="191"/>
    </row>
    <row r="30" spans="1:9" ht="24" thickBot="1">
      <c r="A30" s="183"/>
      <c r="B30" s="173"/>
      <c r="C30" s="184">
        <f>INT(SUM(C20:C29)+SUM(D20:D29)/100)</f>
        <v>204469</v>
      </c>
      <c r="D30" s="185">
        <f>MOD(SUM(D20:D29),100)</f>
        <v>61</v>
      </c>
      <c r="G30" s="167"/>
      <c r="H30" s="184">
        <f>INT(SUM(H20:H29)+SUM(I20:I29)/100)</f>
        <v>200947</v>
      </c>
      <c r="I30" s="185">
        <f>MOD(SUM(I20:I29),100)</f>
        <v>68</v>
      </c>
    </row>
    <row r="31" spans="1:9" ht="24.75" thickBot="1" thickTop="1">
      <c r="A31" s="183"/>
      <c r="B31" s="173"/>
      <c r="C31" s="184">
        <f>INT(SUM(C19,C30)+SUM(D19,D30)/100)</f>
        <v>2640487</v>
      </c>
      <c r="D31" s="185">
        <f>MOD(SUM(D19,D30),100)</f>
        <v>64</v>
      </c>
      <c r="E31" s="269" t="s">
        <v>56</v>
      </c>
      <c r="F31" s="271"/>
      <c r="G31" s="168"/>
      <c r="H31" s="184">
        <f>INT(SUM(H19,H30)+SUM(I19,I30)/100)</f>
        <v>1220991</v>
      </c>
      <c r="I31" s="185">
        <f>MOD(SUM(I19,I30),100)</f>
        <v>57</v>
      </c>
    </row>
    <row r="32" spans="1:9" ht="24" thickTop="1">
      <c r="A32" s="183"/>
      <c r="B32" s="183"/>
      <c r="C32" s="186"/>
      <c r="D32" s="202"/>
      <c r="E32" s="166"/>
      <c r="F32" s="166"/>
      <c r="G32" s="192"/>
      <c r="H32" s="186"/>
      <c r="I32" s="202"/>
    </row>
    <row r="33" spans="1:9" ht="23.25">
      <c r="A33" s="183"/>
      <c r="B33" s="183"/>
      <c r="C33" s="186"/>
      <c r="D33" s="202"/>
      <c r="E33" s="166"/>
      <c r="F33" s="166"/>
      <c r="G33" s="192"/>
      <c r="H33" s="186"/>
      <c r="I33" s="202"/>
    </row>
    <row r="34" spans="1:9" ht="23.25">
      <c r="A34" s="183"/>
      <c r="B34" s="183"/>
      <c r="C34" s="186"/>
      <c r="D34" s="202"/>
      <c r="E34" s="166"/>
      <c r="F34" s="166"/>
      <c r="G34" s="192"/>
      <c r="H34" s="186"/>
      <c r="I34" s="202"/>
    </row>
    <row r="35" spans="1:9" ht="23.25">
      <c r="A35" s="183"/>
      <c r="B35" s="183"/>
      <c r="C35" s="186"/>
      <c r="D35" s="202"/>
      <c r="E35" s="166"/>
      <c r="F35" s="166"/>
      <c r="G35" s="192"/>
      <c r="H35" s="186"/>
      <c r="I35" s="202"/>
    </row>
    <row r="36" spans="1:9" ht="23.25">
      <c r="A36" s="183"/>
      <c r="B36" s="183"/>
      <c r="C36" s="186"/>
      <c r="D36" s="202"/>
      <c r="E36" s="166"/>
      <c r="F36" s="166"/>
      <c r="G36" s="192"/>
      <c r="H36" s="186"/>
      <c r="I36" s="202"/>
    </row>
    <row r="37" spans="1:9" ht="23.25">
      <c r="A37" s="183"/>
      <c r="B37" s="183"/>
      <c r="C37" s="186"/>
      <c r="D37" s="202"/>
      <c r="E37" s="166"/>
      <c r="F37" s="166"/>
      <c r="G37" s="192"/>
      <c r="H37" s="186"/>
      <c r="I37" s="202"/>
    </row>
    <row r="38" spans="1:9" ht="23.25">
      <c r="A38" s="183"/>
      <c r="B38" s="183"/>
      <c r="C38" s="186"/>
      <c r="D38" s="202"/>
      <c r="E38" s="166"/>
      <c r="F38" s="166"/>
      <c r="G38" s="192"/>
      <c r="H38" s="186"/>
      <c r="I38" s="202"/>
    </row>
    <row r="39" spans="1:9" ht="23.25">
      <c r="A39" s="183"/>
      <c r="B39" s="183"/>
      <c r="C39" s="186"/>
      <c r="D39" s="202"/>
      <c r="E39" s="166"/>
      <c r="F39" s="166"/>
      <c r="G39" s="192"/>
      <c r="H39" s="186"/>
      <c r="I39" s="202"/>
    </row>
    <row r="40" spans="1:9" ht="23.25">
      <c r="A40" s="183"/>
      <c r="B40" s="183"/>
      <c r="C40" s="186"/>
      <c r="D40" s="202"/>
      <c r="E40" s="166"/>
      <c r="F40" s="166"/>
      <c r="G40" s="192"/>
      <c r="H40" s="186"/>
      <c r="I40" s="202"/>
    </row>
    <row r="41" spans="1:9" ht="23.25">
      <c r="A41" s="183"/>
      <c r="B41" s="183"/>
      <c r="C41" s="186"/>
      <c r="D41" s="202"/>
      <c r="E41" s="166"/>
      <c r="F41" s="166"/>
      <c r="G41" s="192"/>
      <c r="H41" s="186"/>
      <c r="I41" s="202"/>
    </row>
    <row r="42" spans="1:9" ht="23.25">
      <c r="A42" s="183"/>
      <c r="B42" s="183"/>
      <c r="C42" s="186"/>
      <c r="D42" s="202"/>
      <c r="E42" s="166"/>
      <c r="F42" s="166"/>
      <c r="G42" s="192"/>
      <c r="H42" s="186"/>
      <c r="I42" s="202"/>
    </row>
    <row r="43" spans="1:9" ht="23.25">
      <c r="A43" s="281" t="s">
        <v>110</v>
      </c>
      <c r="B43" s="281"/>
      <c r="C43" s="281"/>
      <c r="D43" s="281"/>
      <c r="E43" s="281"/>
      <c r="F43" s="281"/>
      <c r="G43" s="281"/>
      <c r="H43" s="281"/>
      <c r="I43" s="281"/>
    </row>
    <row r="44" spans="1:9" ht="23.25">
      <c r="A44" s="277" t="s">
        <v>25</v>
      </c>
      <c r="B44" s="278"/>
      <c r="C44" s="278"/>
      <c r="D44" s="279"/>
      <c r="E44" s="275"/>
      <c r="F44" s="280"/>
      <c r="G44" s="165"/>
      <c r="H44" s="277" t="s">
        <v>26</v>
      </c>
      <c r="I44" s="279"/>
    </row>
    <row r="45" spans="1:9" ht="23.25">
      <c r="A45" s="275" t="s">
        <v>27</v>
      </c>
      <c r="B45" s="276"/>
      <c r="C45" s="275" t="s">
        <v>28</v>
      </c>
      <c r="D45" s="276"/>
      <c r="E45" s="269" t="s">
        <v>29</v>
      </c>
      <c r="F45" s="270"/>
      <c r="G45" s="167" t="s">
        <v>30</v>
      </c>
      <c r="H45" s="269" t="s">
        <v>28</v>
      </c>
      <c r="I45" s="271"/>
    </row>
    <row r="46" spans="1:9" ht="21" customHeight="1">
      <c r="A46" s="272" t="s">
        <v>31</v>
      </c>
      <c r="B46" s="273"/>
      <c r="C46" s="272" t="s">
        <v>31</v>
      </c>
      <c r="D46" s="273"/>
      <c r="E46" s="272"/>
      <c r="F46" s="274"/>
      <c r="G46" s="168" t="s">
        <v>32</v>
      </c>
      <c r="H46" s="272" t="s">
        <v>31</v>
      </c>
      <c r="I46" s="273"/>
    </row>
    <row r="47" spans="1:9" ht="23.25">
      <c r="A47" s="169"/>
      <c r="B47" s="170"/>
      <c r="C47" s="171"/>
      <c r="D47" s="170"/>
      <c r="E47" s="172" t="s">
        <v>57</v>
      </c>
      <c r="F47" s="173"/>
      <c r="G47" s="167"/>
      <c r="H47" s="228"/>
      <c r="I47" s="174"/>
    </row>
    <row r="48" spans="1:9" ht="22.5" customHeight="1">
      <c r="A48" s="175">
        <f>1260906-25000-66000-10000-10000-10000-50000</f>
        <v>1089906</v>
      </c>
      <c r="B48" s="176" t="s">
        <v>103</v>
      </c>
      <c r="C48" s="190" t="s">
        <v>103</v>
      </c>
      <c r="D48" s="176" t="s">
        <v>103</v>
      </c>
      <c r="E48" s="172"/>
      <c r="F48" s="173" t="s">
        <v>58</v>
      </c>
      <c r="G48" s="167" t="s">
        <v>166</v>
      </c>
      <c r="H48" s="190" t="s">
        <v>103</v>
      </c>
      <c r="I48" s="176" t="s">
        <v>103</v>
      </c>
    </row>
    <row r="49" spans="1:9" ht="22.5" customHeight="1">
      <c r="A49" s="175">
        <v>161580</v>
      </c>
      <c r="B49" s="176" t="s">
        <v>103</v>
      </c>
      <c r="C49" s="190" t="s">
        <v>103</v>
      </c>
      <c r="D49" s="176" t="s">
        <v>103</v>
      </c>
      <c r="E49" s="172"/>
      <c r="F49" s="173" t="s">
        <v>58</v>
      </c>
      <c r="G49" s="167" t="s">
        <v>167</v>
      </c>
      <c r="H49" s="190" t="s">
        <v>103</v>
      </c>
      <c r="I49" s="176" t="s">
        <v>103</v>
      </c>
    </row>
    <row r="50" spans="1:9" ht="22.5" customHeight="1">
      <c r="A50" s="175">
        <v>1705841</v>
      </c>
      <c r="B50" s="176">
        <v>33</v>
      </c>
      <c r="C50" s="177">
        <v>448394</v>
      </c>
      <c r="D50" s="179">
        <v>19</v>
      </c>
      <c r="E50" s="171"/>
      <c r="F50" s="173" t="s">
        <v>59</v>
      </c>
      <c r="G50" s="167" t="s">
        <v>168</v>
      </c>
      <c r="H50" s="178">
        <v>153925</v>
      </c>
      <c r="I50" s="176">
        <v>16</v>
      </c>
    </row>
    <row r="51" spans="1:9" ht="22.5" customHeight="1">
      <c r="A51" s="175">
        <f>388500-20000-40000+2500+22500+4160</f>
        <v>357660</v>
      </c>
      <c r="B51" s="176" t="s">
        <v>103</v>
      </c>
      <c r="C51" s="178">
        <v>83640</v>
      </c>
      <c r="D51" s="176" t="s">
        <v>103</v>
      </c>
      <c r="E51" s="171"/>
      <c r="F51" s="173" t="s">
        <v>61</v>
      </c>
      <c r="G51" s="167" t="s">
        <v>169</v>
      </c>
      <c r="H51" s="178">
        <v>83640</v>
      </c>
      <c r="I51" s="176" t="s">
        <v>103</v>
      </c>
    </row>
    <row r="52" spans="1:9" ht="22.5" customHeight="1">
      <c r="A52" s="175">
        <v>831600</v>
      </c>
      <c r="B52" s="176" t="s">
        <v>103</v>
      </c>
      <c r="C52" s="178">
        <v>51600</v>
      </c>
      <c r="D52" s="176" t="s">
        <v>103</v>
      </c>
      <c r="E52" s="171"/>
      <c r="F52" s="173" t="s">
        <v>61</v>
      </c>
      <c r="G52" s="167" t="s">
        <v>170</v>
      </c>
      <c r="H52" s="178">
        <v>51600</v>
      </c>
      <c r="I52" s="176" t="s">
        <v>103</v>
      </c>
    </row>
    <row r="53" spans="1:9" ht="22.5" customHeight="1">
      <c r="A53" s="175">
        <v>1506560</v>
      </c>
      <c r="B53" s="176">
        <v>67</v>
      </c>
      <c r="C53" s="177">
        <v>422964</v>
      </c>
      <c r="D53" s="179">
        <v>58</v>
      </c>
      <c r="E53" s="171"/>
      <c r="F53" s="173" t="s">
        <v>63</v>
      </c>
      <c r="G53" s="167" t="s">
        <v>171</v>
      </c>
      <c r="H53" s="178">
        <v>146352</v>
      </c>
      <c r="I53" s="176" t="s">
        <v>103</v>
      </c>
    </row>
    <row r="54" spans="1:9" ht="22.5" customHeight="1">
      <c r="A54" s="175">
        <f>1974410+30000+190000+26500+50000+40000-60000-62000-20000-58500+10000-10000-14000+5000-5000+30000-30000+12200+70000-90000+5000+6000+26200+7000-7000+15000+80000+4200+42000+15000-100000</f>
        <v>2182010</v>
      </c>
      <c r="B54" s="176" t="s">
        <v>103</v>
      </c>
      <c r="C54" s="177">
        <v>284317</v>
      </c>
      <c r="D54" s="179">
        <v>84</v>
      </c>
      <c r="E54" s="171"/>
      <c r="F54" s="173" t="s">
        <v>65</v>
      </c>
      <c r="G54" s="167" t="s">
        <v>172</v>
      </c>
      <c r="H54" s="178">
        <v>153581</v>
      </c>
      <c r="I54" s="176">
        <v>84</v>
      </c>
    </row>
    <row r="55" spans="1:9" ht="22.5" customHeight="1">
      <c r="A55" s="175">
        <f>486+15150+35500+49500+100000</f>
        <v>200636</v>
      </c>
      <c r="B55" s="176" t="s">
        <v>103</v>
      </c>
      <c r="C55" s="178">
        <v>2038</v>
      </c>
      <c r="D55" s="176" t="s">
        <v>103</v>
      </c>
      <c r="E55" s="171"/>
      <c r="F55" s="173" t="s">
        <v>65</v>
      </c>
      <c r="G55" s="167" t="s">
        <v>173</v>
      </c>
      <c r="H55" s="190" t="s">
        <v>103</v>
      </c>
      <c r="I55" s="176" t="s">
        <v>103</v>
      </c>
    </row>
    <row r="56" spans="1:9" ht="22.5" customHeight="1">
      <c r="A56" s="175">
        <f>1150554-30000+30000-3650-200000+20000+52200-52200+80000-60000+73000-25000+5000+10000+10000+14000+45000+1163+10000-30000+45000</f>
        <v>1145067</v>
      </c>
      <c r="B56" s="176" t="s">
        <v>103</v>
      </c>
      <c r="C56" s="178">
        <v>180245</v>
      </c>
      <c r="D56" s="179" t="s">
        <v>103</v>
      </c>
      <c r="E56" s="171"/>
      <c r="F56" s="173" t="s">
        <v>67</v>
      </c>
      <c r="G56" s="167" t="s">
        <v>174</v>
      </c>
      <c r="H56" s="178">
        <v>23100</v>
      </c>
      <c r="I56" s="176" t="s">
        <v>103</v>
      </c>
    </row>
    <row r="57" spans="1:9" ht="22.5" customHeight="1">
      <c r="A57" s="175">
        <f>772630+200000-45000</f>
        <v>927630</v>
      </c>
      <c r="B57" s="176" t="s">
        <v>103</v>
      </c>
      <c r="C57" s="190" t="s">
        <v>103</v>
      </c>
      <c r="D57" s="179" t="s">
        <v>103</v>
      </c>
      <c r="E57" s="171"/>
      <c r="F57" s="173" t="s">
        <v>67</v>
      </c>
      <c r="G57" s="167" t="s">
        <v>175</v>
      </c>
      <c r="H57" s="190" t="s">
        <v>103</v>
      </c>
      <c r="I57" s="176" t="s">
        <v>103</v>
      </c>
    </row>
    <row r="58" spans="1:9" ht="22.5" customHeight="1">
      <c r="A58" s="175">
        <f>127260+3000+1000+1605+330</f>
        <v>133195</v>
      </c>
      <c r="B58" s="176" t="s">
        <v>103</v>
      </c>
      <c r="C58" s="177">
        <v>32972</v>
      </c>
      <c r="D58" s="179">
        <v>10</v>
      </c>
      <c r="E58" s="171"/>
      <c r="F58" s="173" t="s">
        <v>92</v>
      </c>
      <c r="G58" s="167" t="s">
        <v>176</v>
      </c>
      <c r="H58" s="178">
        <v>12806</v>
      </c>
      <c r="I58" s="176">
        <v>99</v>
      </c>
    </row>
    <row r="59" spans="1:9" ht="22.5" customHeight="1">
      <c r="A59" s="175">
        <f>6000+10000+6000</f>
        <v>22000</v>
      </c>
      <c r="B59" s="176" t="s">
        <v>103</v>
      </c>
      <c r="C59" s="190" t="s">
        <v>103</v>
      </c>
      <c r="D59" s="176" t="s">
        <v>103</v>
      </c>
      <c r="E59" s="171"/>
      <c r="F59" s="173" t="s">
        <v>48</v>
      </c>
      <c r="G59" s="180">
        <v>5400</v>
      </c>
      <c r="H59" s="190" t="s">
        <v>103</v>
      </c>
      <c r="I59" s="176" t="s">
        <v>103</v>
      </c>
    </row>
    <row r="60" spans="1:9" ht="22.5" customHeight="1">
      <c r="A60" s="175">
        <f>1184800-15150</f>
        <v>1169650</v>
      </c>
      <c r="B60" s="176" t="s">
        <v>103</v>
      </c>
      <c r="C60" s="178">
        <v>335000</v>
      </c>
      <c r="D60" s="176" t="s">
        <v>103</v>
      </c>
      <c r="E60" s="171"/>
      <c r="F60" s="173" t="s">
        <v>48</v>
      </c>
      <c r="G60" s="180">
        <v>6400</v>
      </c>
      <c r="H60" s="178">
        <v>335000</v>
      </c>
      <c r="I60" s="176" t="s">
        <v>103</v>
      </c>
    </row>
    <row r="61" spans="1:9" ht="22.5" customHeight="1">
      <c r="A61" s="175">
        <f>462000+3650+38000+12000+66000-45000</f>
        <v>536650</v>
      </c>
      <c r="B61" s="176" t="s">
        <v>103</v>
      </c>
      <c r="C61" s="190" t="s">
        <v>103</v>
      </c>
      <c r="D61" s="176" t="s">
        <v>103</v>
      </c>
      <c r="E61" s="171"/>
      <c r="F61" s="173" t="s">
        <v>69</v>
      </c>
      <c r="G61" s="167" t="s">
        <v>179</v>
      </c>
      <c r="H61" s="190" t="s">
        <v>103</v>
      </c>
      <c r="I61" s="176" t="s">
        <v>103</v>
      </c>
    </row>
    <row r="62" spans="1:9" ht="22.5" customHeight="1">
      <c r="A62" s="175">
        <f>97200+45000</f>
        <v>142200</v>
      </c>
      <c r="B62" s="176" t="s">
        <v>103</v>
      </c>
      <c r="C62" s="190" t="s">
        <v>103</v>
      </c>
      <c r="D62" s="176" t="s">
        <v>103</v>
      </c>
      <c r="E62" s="171"/>
      <c r="F62" s="173" t="s">
        <v>69</v>
      </c>
      <c r="G62" s="167" t="s">
        <v>180</v>
      </c>
      <c r="H62" s="190" t="s">
        <v>103</v>
      </c>
      <c r="I62" s="176" t="s">
        <v>103</v>
      </c>
    </row>
    <row r="63" spans="1:9" ht="22.5" customHeight="1">
      <c r="A63" s="175">
        <f>71550+100000</f>
        <v>171550</v>
      </c>
      <c r="B63" s="176" t="s">
        <v>103</v>
      </c>
      <c r="C63" s="190" t="s">
        <v>103</v>
      </c>
      <c r="D63" s="176" t="s">
        <v>103</v>
      </c>
      <c r="E63" s="171"/>
      <c r="F63" s="173" t="s">
        <v>70</v>
      </c>
      <c r="G63" s="167" t="s">
        <v>181</v>
      </c>
      <c r="H63" s="190" t="s">
        <v>103</v>
      </c>
      <c r="I63" s="176" t="s">
        <v>103</v>
      </c>
    </row>
    <row r="64" spans="1:9" ht="22.5" customHeight="1">
      <c r="A64" s="175">
        <f>3799500-100000</f>
        <v>3699500</v>
      </c>
      <c r="B64" s="176" t="s">
        <v>103</v>
      </c>
      <c r="C64" s="190" t="s">
        <v>103</v>
      </c>
      <c r="D64" s="176" t="s">
        <v>103</v>
      </c>
      <c r="E64" s="171"/>
      <c r="F64" s="173" t="s">
        <v>70</v>
      </c>
      <c r="G64" s="167" t="s">
        <v>182</v>
      </c>
      <c r="H64" s="190" t="s">
        <v>103</v>
      </c>
      <c r="I64" s="176" t="s">
        <v>103</v>
      </c>
    </row>
    <row r="65" spans="1:9" ht="22.5" customHeight="1">
      <c r="A65" s="175">
        <f>107900+30000+20000+78500+14000-73000-5000+15000+2750-3750-10200</f>
        <v>176200</v>
      </c>
      <c r="B65" s="182" t="s">
        <v>103</v>
      </c>
      <c r="C65" s="190" t="s">
        <v>103</v>
      </c>
      <c r="D65" s="176" t="s">
        <v>103</v>
      </c>
      <c r="E65" s="171"/>
      <c r="F65" s="183" t="s">
        <v>102</v>
      </c>
      <c r="G65" s="167" t="s">
        <v>177</v>
      </c>
      <c r="H65" s="190" t="s">
        <v>103</v>
      </c>
      <c r="I65" s="176" t="s">
        <v>103</v>
      </c>
    </row>
    <row r="66" spans="1:9" ht="22.5" customHeight="1">
      <c r="A66" s="181">
        <f>2039600-35500-49500+1000-15000</f>
        <v>1940600</v>
      </c>
      <c r="B66" s="182" t="s">
        <v>103</v>
      </c>
      <c r="C66" s="190" t="s">
        <v>103</v>
      </c>
      <c r="D66" s="176" t="s">
        <v>103</v>
      </c>
      <c r="E66" s="171"/>
      <c r="F66" s="183" t="s">
        <v>102</v>
      </c>
      <c r="G66" s="167" t="s">
        <v>178</v>
      </c>
      <c r="H66" s="190" t="s">
        <v>103</v>
      </c>
      <c r="I66" s="176" t="s">
        <v>103</v>
      </c>
    </row>
    <row r="67" spans="1:9" ht="22.5" customHeight="1" thickBot="1">
      <c r="A67" s="184">
        <f>INT(SUM(A48:A66)+SUM(B48:B66)/100)</f>
        <v>18100036</v>
      </c>
      <c r="B67" s="241">
        <f>MOD(SUM(B48:B66),100)</f>
        <v>0</v>
      </c>
      <c r="C67" s="184">
        <f>INT(SUM(C48:C66)+SUM(D48:D66)/100)</f>
        <v>1841171</v>
      </c>
      <c r="D67" s="185">
        <f>MOD(SUM(D48:D66),100)</f>
        <v>71</v>
      </c>
      <c r="E67" s="171"/>
      <c r="G67" s="167"/>
      <c r="H67" s="184">
        <f>INT(SUM(H48:H66)+SUM(I48:I66)/100)</f>
        <v>960005</v>
      </c>
      <c r="I67" s="185">
        <f>MOD(SUM(I48:I66),100)</f>
        <v>99</v>
      </c>
    </row>
    <row r="68" spans="1:9" ht="22.5" customHeight="1" thickTop="1">
      <c r="A68" s="186"/>
      <c r="B68" s="187"/>
      <c r="C68" s="257" t="s">
        <v>103</v>
      </c>
      <c r="D68" s="187" t="s">
        <v>103</v>
      </c>
      <c r="E68" s="183"/>
      <c r="F68" s="173" t="s">
        <v>203</v>
      </c>
      <c r="G68" s="167" t="s">
        <v>96</v>
      </c>
      <c r="H68" s="258" t="s">
        <v>103</v>
      </c>
      <c r="I68" s="189" t="s">
        <v>103</v>
      </c>
    </row>
    <row r="69" spans="1:9" ht="22.5" customHeight="1">
      <c r="A69" s="186"/>
      <c r="B69" s="182"/>
      <c r="C69" s="178">
        <v>301145</v>
      </c>
      <c r="D69" s="179">
        <v>3</v>
      </c>
      <c r="E69" s="183"/>
      <c r="F69" s="173" t="s">
        <v>162</v>
      </c>
      <c r="G69" s="167" t="s">
        <v>96</v>
      </c>
      <c r="H69" s="178">
        <v>301145</v>
      </c>
      <c r="I69" s="179">
        <v>3</v>
      </c>
    </row>
    <row r="70" spans="1:9" ht="22.5" customHeight="1">
      <c r="A70" s="186"/>
      <c r="B70" s="202"/>
      <c r="C70" s="178">
        <v>147600</v>
      </c>
      <c r="D70" s="176" t="s">
        <v>103</v>
      </c>
      <c r="E70" s="183"/>
      <c r="F70" s="173" t="s">
        <v>265</v>
      </c>
      <c r="G70" s="167"/>
      <c r="H70" s="178">
        <v>147600</v>
      </c>
      <c r="I70" s="176" t="s">
        <v>103</v>
      </c>
    </row>
    <row r="71" spans="1:9" ht="22.5" customHeight="1">
      <c r="A71" s="183"/>
      <c r="B71" s="183"/>
      <c r="C71" s="188">
        <v>72120</v>
      </c>
      <c r="D71" s="176" t="s">
        <v>103</v>
      </c>
      <c r="E71" s="171"/>
      <c r="F71" s="173" t="s">
        <v>165</v>
      </c>
      <c r="G71" s="167"/>
      <c r="H71" s="178">
        <v>280</v>
      </c>
      <c r="I71" s="176" t="s">
        <v>103</v>
      </c>
    </row>
    <row r="72" spans="1:9" ht="22.5" customHeight="1">
      <c r="A72" s="183"/>
      <c r="B72" s="183"/>
      <c r="C72" s="257">
        <v>81915</v>
      </c>
      <c r="D72" s="176" t="s">
        <v>103</v>
      </c>
      <c r="E72" s="171"/>
      <c r="F72" s="173" t="s">
        <v>53</v>
      </c>
      <c r="G72" s="167" t="s">
        <v>54</v>
      </c>
      <c r="H72" s="178">
        <v>81915</v>
      </c>
      <c r="I72" s="176" t="s">
        <v>103</v>
      </c>
    </row>
    <row r="73" spans="1:9" ht="22.5" customHeight="1">
      <c r="A73" s="183"/>
      <c r="B73" s="183"/>
      <c r="C73" s="188">
        <v>77727</v>
      </c>
      <c r="D73" s="179">
        <v>16</v>
      </c>
      <c r="E73" s="171"/>
      <c r="F73" s="173" t="s">
        <v>0</v>
      </c>
      <c r="G73" s="167" t="s">
        <v>51</v>
      </c>
      <c r="H73" s="178">
        <v>2827</v>
      </c>
      <c r="I73" s="179">
        <v>21</v>
      </c>
    </row>
    <row r="74" spans="1:9" ht="22.5" customHeight="1">
      <c r="A74" s="183"/>
      <c r="B74" s="183"/>
      <c r="C74" s="188">
        <v>173965</v>
      </c>
      <c r="D74" s="176" t="s">
        <v>103</v>
      </c>
      <c r="E74" s="171"/>
      <c r="F74" s="173" t="s">
        <v>197</v>
      </c>
      <c r="G74" s="167" t="s">
        <v>55</v>
      </c>
      <c r="H74" s="190" t="s">
        <v>103</v>
      </c>
      <c r="I74" s="176" t="s">
        <v>103</v>
      </c>
    </row>
    <row r="75" spans="1:9" ht="22.5" customHeight="1">
      <c r="A75" s="183"/>
      <c r="B75" s="183"/>
      <c r="C75" s="257">
        <v>24600</v>
      </c>
      <c r="D75" s="179" t="s">
        <v>103</v>
      </c>
      <c r="E75" s="171"/>
      <c r="F75" s="183" t="s">
        <v>266</v>
      </c>
      <c r="G75" s="167" t="s">
        <v>244</v>
      </c>
      <c r="H75" s="262">
        <v>24600</v>
      </c>
      <c r="I75" s="179" t="s">
        <v>103</v>
      </c>
    </row>
    <row r="76" spans="1:9" ht="22.5" customHeight="1">
      <c r="A76" s="183"/>
      <c r="B76" s="183"/>
      <c r="C76" s="188">
        <v>80420</v>
      </c>
      <c r="D76" s="176" t="s">
        <v>103</v>
      </c>
      <c r="E76" s="171"/>
      <c r="F76" s="183" t="s">
        <v>71</v>
      </c>
      <c r="G76" s="167" t="s">
        <v>104</v>
      </c>
      <c r="H76" s="178">
        <v>46520</v>
      </c>
      <c r="I76" s="176" t="s">
        <v>103</v>
      </c>
    </row>
    <row r="77" spans="1:9" ht="22.5" customHeight="1">
      <c r="A77" s="183"/>
      <c r="B77" s="183"/>
      <c r="C77" s="257" t="s">
        <v>103</v>
      </c>
      <c r="D77" s="179" t="s">
        <v>103</v>
      </c>
      <c r="E77" s="183"/>
      <c r="F77" s="183" t="s">
        <v>194</v>
      </c>
      <c r="G77" s="168" t="s">
        <v>195</v>
      </c>
      <c r="H77" s="190" t="s">
        <v>103</v>
      </c>
      <c r="I77" s="176" t="s">
        <v>103</v>
      </c>
    </row>
    <row r="78" spans="1:9" ht="22.5" customHeight="1" thickBot="1">
      <c r="A78" s="183"/>
      <c r="B78" s="173"/>
      <c r="C78" s="184">
        <f>INT(SUM(C68:C77)+SUM(D68:D77)/100)</f>
        <v>959492</v>
      </c>
      <c r="D78" s="185">
        <f>MOD(SUM(D68:D77),100)</f>
        <v>19</v>
      </c>
      <c r="H78" s="184">
        <f>INT(SUM(H68:H77)+SUM(I68:I77)/100)</f>
        <v>604887</v>
      </c>
      <c r="I78" s="185">
        <f>MOD(SUM(I68:I77),100)</f>
        <v>24</v>
      </c>
    </row>
    <row r="79" spans="1:9" ht="22.5" customHeight="1" thickBot="1" thickTop="1">
      <c r="A79" s="183"/>
      <c r="B79" s="173"/>
      <c r="C79" s="184">
        <f>INT(SUM(C67,C78)+SUM(D67,D78)/100)</f>
        <v>2800663</v>
      </c>
      <c r="D79" s="185">
        <f>MOD(SUM(D67,D78),100)</f>
        <v>90</v>
      </c>
      <c r="E79" s="269" t="s">
        <v>72</v>
      </c>
      <c r="F79" s="270"/>
      <c r="G79" s="271"/>
      <c r="H79" s="184">
        <f>INT(SUM(H67,H78)+SUM(I67,I78)/100)</f>
        <v>1564893</v>
      </c>
      <c r="I79" s="185">
        <f>MOD(SUM(I67,I78),100)</f>
        <v>23</v>
      </c>
    </row>
    <row r="80" spans="1:9" ht="22.5" customHeight="1" thickTop="1">
      <c r="A80" s="183"/>
      <c r="B80" s="173"/>
      <c r="C80" s="194"/>
      <c r="D80" s="195"/>
      <c r="E80" s="269" t="s">
        <v>73</v>
      </c>
      <c r="F80" s="270"/>
      <c r="G80" s="271"/>
      <c r="H80" s="177"/>
      <c r="I80" s="195"/>
    </row>
    <row r="81" spans="1:9" ht="23.25">
      <c r="A81" s="183"/>
      <c r="B81" s="173"/>
      <c r="C81" s="196"/>
      <c r="D81" s="176"/>
      <c r="E81" s="269" t="s">
        <v>74</v>
      </c>
      <c r="F81" s="270"/>
      <c r="G81" s="271"/>
      <c r="H81" s="196"/>
      <c r="I81" s="197"/>
    </row>
    <row r="82" spans="3:9" ht="23.25">
      <c r="C82" s="198">
        <v>160176</v>
      </c>
      <c r="D82" s="239">
        <v>26</v>
      </c>
      <c r="E82" s="269" t="s">
        <v>75</v>
      </c>
      <c r="F82" s="270"/>
      <c r="G82" s="271"/>
      <c r="H82" s="199">
        <v>343901</v>
      </c>
      <c r="I82" s="179">
        <v>66</v>
      </c>
    </row>
    <row r="83" spans="2:9" ht="22.5" customHeight="1">
      <c r="B83" s="122"/>
      <c r="C83" s="200">
        <v>6211677</v>
      </c>
      <c r="D83" s="201">
        <v>77</v>
      </c>
      <c r="E83" s="269" t="s">
        <v>76</v>
      </c>
      <c r="F83" s="270"/>
      <c r="G83" s="271"/>
      <c r="H83" s="200">
        <v>6211677</v>
      </c>
      <c r="I83" s="201">
        <v>77</v>
      </c>
    </row>
    <row r="84" spans="2:9" ht="22.5" customHeight="1">
      <c r="B84" s="122"/>
      <c r="C84" s="186"/>
      <c r="D84" s="223"/>
      <c r="E84" s="166"/>
      <c r="F84" s="166"/>
      <c r="G84" s="166"/>
      <c r="H84" s="186"/>
      <c r="I84" s="223"/>
    </row>
    <row r="85" spans="1:9" ht="23.25">
      <c r="A85" s="240" t="s">
        <v>206</v>
      </c>
      <c r="B85" s="240"/>
      <c r="C85" s="240"/>
      <c r="D85" s="240" t="s">
        <v>228</v>
      </c>
      <c r="E85" s="240"/>
      <c r="G85" s="240"/>
      <c r="H85" s="240"/>
      <c r="I85" s="240"/>
    </row>
    <row r="86" spans="1:9" ht="23.25">
      <c r="A86" s="240" t="s">
        <v>230</v>
      </c>
      <c r="B86" s="240"/>
      <c r="C86" s="240"/>
      <c r="D86" s="240" t="s">
        <v>229</v>
      </c>
      <c r="E86" s="240"/>
      <c r="G86" s="240"/>
      <c r="H86" s="240"/>
      <c r="I86" s="240"/>
    </row>
    <row r="87" spans="1:9" ht="23.25">
      <c r="A87" s="240" t="s">
        <v>231</v>
      </c>
      <c r="B87" s="240"/>
      <c r="C87" s="240"/>
      <c r="D87" s="240" t="s">
        <v>232</v>
      </c>
      <c r="E87" s="240"/>
      <c r="G87" s="240"/>
      <c r="H87" s="240"/>
      <c r="I87" s="240"/>
    </row>
    <row r="88" spans="6:7" ht="23.25">
      <c r="F88" s="266"/>
      <c r="G88" s="266"/>
    </row>
  </sheetData>
  <mergeCells count="33">
    <mergeCell ref="F88:G88"/>
    <mergeCell ref="A1:I1"/>
    <mergeCell ref="A2:I2"/>
    <mergeCell ref="A4:I4"/>
    <mergeCell ref="A6:D6"/>
    <mergeCell ref="E6:F6"/>
    <mergeCell ref="H6:I6"/>
    <mergeCell ref="A7:B7"/>
    <mergeCell ref="C7:D7"/>
    <mergeCell ref="E7:F7"/>
    <mergeCell ref="H7:I7"/>
    <mergeCell ref="A8:B8"/>
    <mergeCell ref="C8:D8"/>
    <mergeCell ref="E8:F8"/>
    <mergeCell ref="H8:I8"/>
    <mergeCell ref="E31:F31"/>
    <mergeCell ref="A44:D44"/>
    <mergeCell ref="E44:F44"/>
    <mergeCell ref="H44:I44"/>
    <mergeCell ref="A43:I43"/>
    <mergeCell ref="A45:B45"/>
    <mergeCell ref="C45:D45"/>
    <mergeCell ref="E45:F45"/>
    <mergeCell ref="H45:I45"/>
    <mergeCell ref="A46:B46"/>
    <mergeCell ref="C46:D46"/>
    <mergeCell ref="E46:F46"/>
    <mergeCell ref="H46:I46"/>
    <mergeCell ref="E83:G83"/>
    <mergeCell ref="E79:G79"/>
    <mergeCell ref="E80:G80"/>
    <mergeCell ref="E81:G81"/>
    <mergeCell ref="E82:G82"/>
  </mergeCells>
  <printOptions/>
  <pageMargins left="0.826771653543307" right="0.236220472440945" top="0" bottom="0" header="0.236220472440945" footer="0.2362204724409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9"/>
  <sheetViews>
    <sheetView view="pageBreakPreview" zoomScaleSheetLayoutView="100" workbookViewId="0" topLeftCell="A1">
      <selection activeCell="A97" sqref="A97:IV118"/>
    </sheetView>
  </sheetViews>
  <sheetFormatPr defaultColWidth="9.140625" defaultRowHeight="21.75"/>
  <cols>
    <col min="1" max="5" width="9.140625" style="156" customWidth="1"/>
    <col min="6" max="6" width="13.00390625" style="156" bestFit="1" customWidth="1"/>
    <col min="7" max="7" width="7.57421875" style="156" customWidth="1"/>
    <col min="8" max="8" width="13.57421875" style="156" customWidth="1"/>
    <col min="9" max="9" width="10.28125" style="156" customWidth="1"/>
    <col min="10" max="10" width="0.2890625" style="156" hidden="1" customWidth="1"/>
    <col min="11" max="11" width="3.00390625" style="156" customWidth="1"/>
    <col min="12" max="16384" width="9.140625" style="156" customWidth="1"/>
  </cols>
  <sheetData>
    <row r="1" spans="1:11" ht="23.25">
      <c r="A1" s="287" t="s">
        <v>97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1" ht="23.25">
      <c r="A2" s="287" t="s">
        <v>270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23.25">
      <c r="A3" s="287" t="s">
        <v>98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</row>
    <row r="4" spans="1:11" ht="23.25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</row>
    <row r="5" ht="23.25">
      <c r="A5" s="65" t="s">
        <v>34</v>
      </c>
    </row>
    <row r="6" spans="1:11" ht="23.25">
      <c r="A6" s="122" t="s">
        <v>201</v>
      </c>
      <c r="B6" s="122"/>
      <c r="C6" s="122"/>
      <c r="D6" s="122"/>
      <c r="E6" s="122"/>
      <c r="F6" s="122"/>
      <c r="G6" s="122"/>
      <c r="H6" s="233">
        <v>393.21</v>
      </c>
      <c r="I6" s="122"/>
      <c r="J6" s="122"/>
      <c r="K6" s="122"/>
    </row>
    <row r="7" spans="1:11" ht="23.25">
      <c r="A7" s="122" t="s">
        <v>202</v>
      </c>
      <c r="B7" s="122"/>
      <c r="C7" s="122"/>
      <c r="D7" s="122"/>
      <c r="E7" s="122"/>
      <c r="F7" s="122"/>
      <c r="G7" s="122"/>
      <c r="H7" s="233">
        <v>859465.08</v>
      </c>
      <c r="I7" s="122"/>
      <c r="J7" s="122"/>
      <c r="K7" s="122"/>
    </row>
    <row r="8" spans="1:11" ht="23.25">
      <c r="A8" s="122" t="s">
        <v>240</v>
      </c>
      <c r="B8" s="122"/>
      <c r="C8" s="122"/>
      <c r="D8" s="122"/>
      <c r="E8" s="122"/>
      <c r="F8" s="122"/>
      <c r="G8" s="122"/>
      <c r="H8" s="233">
        <v>45716.2</v>
      </c>
      <c r="I8" s="122"/>
      <c r="J8" s="122"/>
      <c r="K8" s="122"/>
    </row>
    <row r="9" spans="1:11" ht="23.25">
      <c r="A9" s="122" t="s">
        <v>241</v>
      </c>
      <c r="B9" s="122"/>
      <c r="C9" s="122"/>
      <c r="D9" s="122"/>
      <c r="E9" s="122"/>
      <c r="F9" s="122"/>
      <c r="G9" s="122"/>
      <c r="H9" s="233">
        <v>81638.63</v>
      </c>
      <c r="I9" s="122"/>
      <c r="J9" s="122"/>
      <c r="K9" s="122"/>
    </row>
    <row r="10" spans="1:11" ht="23.25">
      <c r="A10" s="122" t="s">
        <v>273</v>
      </c>
      <c r="B10" s="122"/>
      <c r="C10" s="122"/>
      <c r="D10" s="122"/>
      <c r="E10" s="122"/>
      <c r="F10" s="122"/>
      <c r="G10" s="122"/>
      <c r="H10" s="233">
        <v>27857.77</v>
      </c>
      <c r="I10" s="122"/>
      <c r="J10" s="122"/>
      <c r="K10" s="122"/>
    </row>
    <row r="11" spans="1:11" ht="23.25">
      <c r="A11" s="122"/>
      <c r="B11" s="122"/>
      <c r="C11" s="122"/>
      <c r="D11" s="122"/>
      <c r="E11" s="122"/>
      <c r="F11" s="122"/>
      <c r="G11" s="122"/>
      <c r="H11" s="233"/>
      <c r="I11" s="122"/>
      <c r="J11" s="122"/>
      <c r="K11" s="122"/>
    </row>
    <row r="12" spans="1:11" ht="23.25">
      <c r="A12" s="122"/>
      <c r="B12" s="122"/>
      <c r="C12" s="122"/>
      <c r="D12" s="122"/>
      <c r="E12" s="122"/>
      <c r="F12" s="122"/>
      <c r="G12" s="122"/>
      <c r="H12" s="260">
        <f>SUM(H6:H11)</f>
        <v>1015070.8899999999</v>
      </c>
      <c r="I12" s="122"/>
      <c r="J12" s="122"/>
      <c r="K12" s="122"/>
    </row>
    <row r="13" spans="1:11" ht="25.5">
      <c r="A13" s="65" t="s">
        <v>36</v>
      </c>
      <c r="B13" s="122"/>
      <c r="C13" s="122"/>
      <c r="D13" s="122"/>
      <c r="E13" s="122"/>
      <c r="F13" s="122"/>
      <c r="G13" s="122"/>
      <c r="H13" s="213"/>
      <c r="I13" s="122"/>
      <c r="J13" s="122"/>
      <c r="K13" s="122"/>
    </row>
    <row r="14" spans="1:11" ht="23.25">
      <c r="A14" s="122" t="s">
        <v>271</v>
      </c>
      <c r="B14" s="122"/>
      <c r="C14" s="122"/>
      <c r="D14" s="122"/>
      <c r="E14" s="122"/>
      <c r="F14" s="122"/>
      <c r="G14" s="122"/>
      <c r="H14" s="160">
        <v>150</v>
      </c>
      <c r="I14" s="122"/>
      <c r="J14" s="122"/>
      <c r="K14" s="122"/>
    </row>
    <row r="15" spans="1:11" ht="23.25">
      <c r="A15" s="122" t="s">
        <v>249</v>
      </c>
      <c r="B15" s="122"/>
      <c r="C15" s="122"/>
      <c r="D15" s="122"/>
      <c r="E15" s="122"/>
      <c r="F15" s="122"/>
      <c r="G15" s="122"/>
      <c r="H15" s="160">
        <v>2660</v>
      </c>
      <c r="I15" s="122"/>
      <c r="J15" s="122"/>
      <c r="K15" s="122"/>
    </row>
    <row r="16" spans="1:11" ht="23.25">
      <c r="A16" s="122" t="s">
        <v>272</v>
      </c>
      <c r="B16" s="122"/>
      <c r="C16" s="122"/>
      <c r="D16" s="122"/>
      <c r="E16" s="122"/>
      <c r="F16" s="122"/>
      <c r="G16" s="122"/>
      <c r="H16" s="160">
        <v>235</v>
      </c>
      <c r="I16" s="122"/>
      <c r="J16" s="122"/>
      <c r="K16" s="122"/>
    </row>
    <row r="17" spans="1:11" ht="23.25">
      <c r="A17" s="122"/>
      <c r="B17" s="122"/>
      <c r="C17" s="122"/>
      <c r="D17" s="122"/>
      <c r="E17" s="122"/>
      <c r="F17" s="122"/>
      <c r="G17" s="122"/>
      <c r="H17" s="160"/>
      <c r="I17" s="122"/>
      <c r="J17" s="122"/>
      <c r="K17" s="122"/>
    </row>
    <row r="18" spans="1:11" ht="23.25">
      <c r="A18" s="122"/>
      <c r="B18" s="122"/>
      <c r="C18" s="122"/>
      <c r="D18" s="122"/>
      <c r="E18" s="122"/>
      <c r="F18" s="122"/>
      <c r="G18" s="122"/>
      <c r="H18" s="260">
        <f>SUM(H14:H17)</f>
        <v>3045</v>
      </c>
      <c r="I18" s="122"/>
      <c r="J18" s="122"/>
      <c r="K18" s="122"/>
    </row>
    <row r="19" spans="1:11" ht="25.5">
      <c r="A19" s="65" t="s">
        <v>40</v>
      </c>
      <c r="B19" s="122"/>
      <c r="C19" s="122"/>
      <c r="D19" s="122"/>
      <c r="E19" s="122"/>
      <c r="F19" s="122"/>
      <c r="G19" s="122"/>
      <c r="H19" s="213"/>
      <c r="I19" s="122"/>
      <c r="J19" s="122"/>
      <c r="K19" s="122"/>
    </row>
    <row r="20" spans="1:11" ht="23.25">
      <c r="A20" s="122" t="s">
        <v>251</v>
      </c>
      <c r="B20" s="122"/>
      <c r="C20" s="122"/>
      <c r="D20" s="122"/>
      <c r="E20" s="122"/>
      <c r="F20" s="122"/>
      <c r="G20" s="122"/>
      <c r="H20" s="260">
        <v>1928</v>
      </c>
      <c r="I20" s="122"/>
      <c r="J20" s="122"/>
      <c r="K20" s="122"/>
    </row>
    <row r="21" spans="1:11" ht="23.25">
      <c r="A21" s="122"/>
      <c r="B21" s="122"/>
      <c r="C21" s="122"/>
      <c r="D21" s="122"/>
      <c r="E21" s="122"/>
      <c r="F21" s="122"/>
      <c r="G21" s="122"/>
      <c r="H21" s="160"/>
      <c r="I21" s="122"/>
      <c r="J21" s="122"/>
      <c r="K21" s="122"/>
    </row>
    <row r="22" spans="1:11" ht="25.5">
      <c r="A22" s="122"/>
      <c r="B22" s="122"/>
      <c r="C22" s="122"/>
      <c r="D22" s="122"/>
      <c r="E22" s="122"/>
      <c r="F22" s="122"/>
      <c r="G22" s="122"/>
      <c r="H22" s="214"/>
      <c r="I22" s="122"/>
      <c r="J22" s="122"/>
      <c r="K22" s="122"/>
    </row>
    <row r="23" spans="1:11" ht="25.5">
      <c r="A23" s="122"/>
      <c r="B23" s="122"/>
      <c r="C23" s="122"/>
      <c r="D23" s="122"/>
      <c r="E23" s="122"/>
      <c r="F23" s="122"/>
      <c r="G23" s="122"/>
      <c r="H23" s="214">
        <f>H12+H18+H20</f>
        <v>1020043.8899999999</v>
      </c>
      <c r="I23" s="122"/>
      <c r="J23" s="122"/>
      <c r="K23" s="122"/>
    </row>
    <row r="24" spans="1:11" ht="25.5">
      <c r="A24" s="122"/>
      <c r="B24" s="122"/>
      <c r="C24" s="122"/>
      <c r="D24" s="122"/>
      <c r="E24" s="122"/>
      <c r="F24" s="122"/>
      <c r="G24" s="122"/>
      <c r="H24" s="214"/>
      <c r="I24" s="122"/>
      <c r="J24" s="122"/>
      <c r="K24" s="122"/>
    </row>
    <row r="25" spans="1:11" ht="25.5">
      <c r="A25" s="122"/>
      <c r="B25" s="122"/>
      <c r="C25" s="122"/>
      <c r="D25" s="122"/>
      <c r="E25" s="122"/>
      <c r="F25" s="122"/>
      <c r="G25" s="122"/>
      <c r="H25" s="214"/>
      <c r="I25" s="122"/>
      <c r="J25" s="122"/>
      <c r="K25" s="122"/>
    </row>
    <row r="26" spans="1:11" ht="25.5">
      <c r="A26" s="122"/>
      <c r="B26" s="122"/>
      <c r="C26" s="122"/>
      <c r="D26" s="122"/>
      <c r="E26" s="122"/>
      <c r="F26" s="122"/>
      <c r="G26" s="122"/>
      <c r="H26" s="214"/>
      <c r="I26" s="122"/>
      <c r="J26" s="122"/>
      <c r="K26" s="122"/>
    </row>
    <row r="27" spans="1:11" ht="23.25">
      <c r="A27" s="122"/>
      <c r="B27" s="122"/>
      <c r="C27" s="122"/>
      <c r="D27" s="122"/>
      <c r="E27" s="122"/>
      <c r="F27" s="122"/>
      <c r="G27" s="122"/>
      <c r="H27" s="159"/>
      <c r="I27" s="122"/>
      <c r="J27" s="122"/>
      <c r="K27" s="122"/>
    </row>
    <row r="28" spans="1:8" ht="23.25">
      <c r="A28" s="122"/>
      <c r="B28" s="122"/>
      <c r="C28" s="122"/>
      <c r="D28" s="122"/>
      <c r="E28" s="122"/>
      <c r="F28" s="209" t="s">
        <v>136</v>
      </c>
      <c r="G28" s="122"/>
      <c r="H28" s="160"/>
    </row>
    <row r="29" spans="1:8" ht="23.25">
      <c r="A29" s="122"/>
      <c r="B29" s="122"/>
      <c r="C29" s="122"/>
      <c r="D29" s="122"/>
      <c r="E29" s="122"/>
      <c r="F29" s="122"/>
      <c r="G29" s="122"/>
      <c r="H29" s="159"/>
    </row>
    <row r="30" spans="1:8" ht="23.25">
      <c r="A30" s="122"/>
      <c r="B30" s="122"/>
      <c r="C30" s="122"/>
      <c r="D30" s="122"/>
      <c r="E30" s="122"/>
      <c r="F30" s="209" t="s">
        <v>137</v>
      </c>
      <c r="G30" s="122"/>
      <c r="H30" s="157"/>
    </row>
    <row r="31" spans="1:8" ht="23.25">
      <c r="A31" s="122"/>
      <c r="B31" s="122"/>
      <c r="C31" s="122"/>
      <c r="D31" s="122"/>
      <c r="E31" s="122"/>
      <c r="F31" s="209" t="s">
        <v>135</v>
      </c>
      <c r="G31" s="122"/>
      <c r="H31" s="160"/>
    </row>
    <row r="32" spans="1:11" ht="23.25">
      <c r="A32" s="287" t="s">
        <v>100</v>
      </c>
      <c r="B32" s="287"/>
      <c r="C32" s="287"/>
      <c r="D32" s="287"/>
      <c r="E32" s="287"/>
      <c r="F32" s="287"/>
      <c r="G32" s="287"/>
      <c r="H32" s="287"/>
      <c r="I32" s="287"/>
      <c r="J32" s="287"/>
      <c r="K32" s="287"/>
    </row>
    <row r="33" spans="1:11" ht="23.25">
      <c r="A33" s="287" t="s">
        <v>267</v>
      </c>
      <c r="B33" s="287"/>
      <c r="C33" s="287"/>
      <c r="D33" s="287"/>
      <c r="E33" s="287"/>
      <c r="F33" s="287"/>
      <c r="G33" s="287"/>
      <c r="H33" s="287"/>
      <c r="I33" s="287"/>
      <c r="J33" s="287"/>
      <c r="K33" s="287"/>
    </row>
    <row r="34" spans="1:11" ht="23.25">
      <c r="A34" s="287" t="s">
        <v>101</v>
      </c>
      <c r="B34" s="287"/>
      <c r="C34" s="287"/>
      <c r="D34" s="287"/>
      <c r="E34" s="287"/>
      <c r="F34" s="287"/>
      <c r="G34" s="287"/>
      <c r="H34" s="287"/>
      <c r="I34" s="287"/>
      <c r="J34" s="287"/>
      <c r="K34" s="287"/>
    </row>
    <row r="36" spans="1:8" ht="23.25">
      <c r="A36" s="122"/>
      <c r="H36" s="234"/>
    </row>
    <row r="37" spans="1:11" ht="23.25">
      <c r="A37" s="122" t="s">
        <v>198</v>
      </c>
      <c r="B37" s="122"/>
      <c r="C37" s="122"/>
      <c r="D37" s="122"/>
      <c r="E37" s="122"/>
      <c r="F37" s="122"/>
      <c r="G37" s="122"/>
      <c r="H37" s="233">
        <v>22.09</v>
      </c>
      <c r="I37" s="122"/>
      <c r="J37" s="122"/>
      <c r="K37" s="122"/>
    </row>
    <row r="38" spans="1:11" ht="23.25">
      <c r="A38" s="122" t="s">
        <v>199</v>
      </c>
      <c r="B38" s="122"/>
      <c r="C38" s="122"/>
      <c r="D38" s="122"/>
      <c r="E38" s="122"/>
      <c r="F38" s="122"/>
      <c r="G38" s="122"/>
      <c r="H38" s="233">
        <v>26.5</v>
      </c>
      <c r="I38" s="122"/>
      <c r="J38" s="122"/>
      <c r="K38" s="122"/>
    </row>
    <row r="39" spans="1:8" ht="23.25">
      <c r="A39" s="122" t="s">
        <v>200</v>
      </c>
      <c r="H39" s="235">
        <v>1469.09</v>
      </c>
    </row>
    <row r="40" spans="1:8" ht="23.25">
      <c r="A40" s="122" t="s">
        <v>269</v>
      </c>
      <c r="H40" s="235">
        <v>50</v>
      </c>
    </row>
    <row r="41" spans="1:8" ht="23.25">
      <c r="A41" s="122"/>
      <c r="H41" s="235"/>
    </row>
    <row r="42" spans="1:8" ht="23.25">
      <c r="A42" s="122"/>
      <c r="H42" s="235"/>
    </row>
    <row r="43" spans="1:8" ht="23.25">
      <c r="A43" s="122"/>
      <c r="H43" s="235"/>
    </row>
    <row r="44" spans="1:8" ht="24" thickBot="1">
      <c r="A44" s="122"/>
      <c r="B44" s="122"/>
      <c r="C44" s="122"/>
      <c r="D44" s="122"/>
      <c r="E44" s="122"/>
      <c r="F44" s="122"/>
      <c r="G44" s="122"/>
      <c r="H44" s="236">
        <f>SUM(H37:H43)</f>
        <v>1567.6799999999998</v>
      </c>
    </row>
    <row r="45" spans="1:8" ht="24" thickTop="1">
      <c r="A45" s="122"/>
      <c r="B45" s="122"/>
      <c r="C45" s="122"/>
      <c r="D45" s="122"/>
      <c r="E45" s="122"/>
      <c r="F45" s="122"/>
      <c r="G45" s="122"/>
      <c r="H45" s="160"/>
    </row>
    <row r="46" spans="1:8" ht="23.25">
      <c r="A46" s="122"/>
      <c r="B46" s="122"/>
      <c r="C46" s="122"/>
      <c r="D46" s="122"/>
      <c r="E46" s="122"/>
      <c r="F46" s="122"/>
      <c r="G46" s="122"/>
      <c r="H46" s="160"/>
    </row>
    <row r="47" spans="1:8" ht="23.25">
      <c r="A47" s="122"/>
      <c r="B47" s="122"/>
      <c r="C47" s="122"/>
      <c r="D47" s="122"/>
      <c r="E47" s="122"/>
      <c r="F47" s="122"/>
      <c r="G47" s="122"/>
      <c r="H47" s="160"/>
    </row>
    <row r="48" spans="1:8" ht="23.25">
      <c r="A48" s="122"/>
      <c r="B48" s="122"/>
      <c r="C48" s="122"/>
      <c r="D48" s="122"/>
      <c r="E48" s="122"/>
      <c r="F48" s="122"/>
      <c r="G48" s="122"/>
      <c r="H48" s="160"/>
    </row>
    <row r="49" spans="1:8" ht="23.25">
      <c r="A49" s="122"/>
      <c r="B49" s="122"/>
      <c r="C49" s="122"/>
      <c r="D49" s="122"/>
      <c r="E49" s="122"/>
      <c r="F49" s="122"/>
      <c r="G49" s="122"/>
      <c r="H49" s="160"/>
    </row>
    <row r="50" spans="1:8" ht="23.25">
      <c r="A50" s="122"/>
      <c r="B50" s="122"/>
      <c r="C50" s="122"/>
      <c r="D50" s="122"/>
      <c r="E50" s="122"/>
      <c r="F50" s="122"/>
      <c r="G50" s="122"/>
      <c r="H50" s="160"/>
    </row>
    <row r="51" spans="1:8" ht="23.25">
      <c r="A51" s="122"/>
      <c r="B51" s="122"/>
      <c r="C51" s="122"/>
      <c r="D51" s="122"/>
      <c r="E51" s="122"/>
      <c r="F51" s="209" t="s">
        <v>136</v>
      </c>
      <c r="G51" s="122"/>
      <c r="H51" s="160"/>
    </row>
    <row r="52" spans="1:8" ht="23.25">
      <c r="A52" s="122"/>
      <c r="B52" s="122"/>
      <c r="C52" s="122"/>
      <c r="D52" s="122"/>
      <c r="E52" s="122"/>
      <c r="F52" s="122"/>
      <c r="G52" s="122"/>
      <c r="H52" s="160"/>
    </row>
    <row r="53" spans="1:8" ht="23.25">
      <c r="A53" s="122"/>
      <c r="B53" s="122"/>
      <c r="C53" s="122"/>
      <c r="D53" s="122"/>
      <c r="E53" s="122"/>
      <c r="F53" s="209" t="s">
        <v>137</v>
      </c>
      <c r="G53" s="122"/>
      <c r="H53" s="160"/>
    </row>
    <row r="54" spans="1:8" ht="23.25">
      <c r="A54" s="122"/>
      <c r="B54" s="122"/>
      <c r="C54" s="122"/>
      <c r="D54" s="122"/>
      <c r="E54" s="122"/>
      <c r="F54" s="209" t="s">
        <v>135</v>
      </c>
      <c r="G54" s="122"/>
      <c r="H54" s="160"/>
    </row>
    <row r="55" spans="1:8" ht="23.25">
      <c r="A55" s="122"/>
      <c r="B55" s="122"/>
      <c r="C55" s="122"/>
      <c r="D55" s="122"/>
      <c r="E55" s="122"/>
      <c r="F55" s="122"/>
      <c r="G55" s="122"/>
      <c r="H55" s="160"/>
    </row>
    <row r="56" spans="1:8" ht="23.25">
      <c r="A56" s="122"/>
      <c r="B56" s="122"/>
      <c r="C56" s="122"/>
      <c r="D56" s="122"/>
      <c r="E56" s="122"/>
      <c r="F56" s="122"/>
      <c r="G56" s="122"/>
      <c r="H56" s="160"/>
    </row>
    <row r="57" spans="1:8" ht="23.25">
      <c r="A57" s="122"/>
      <c r="B57" s="122"/>
      <c r="C57" s="122"/>
      <c r="D57" s="122"/>
      <c r="E57" s="122"/>
      <c r="F57" s="122"/>
      <c r="G57" s="122"/>
      <c r="H57" s="160"/>
    </row>
    <row r="58" spans="1:8" ht="23.25">
      <c r="A58" s="122"/>
      <c r="B58" s="122"/>
      <c r="C58" s="122"/>
      <c r="D58" s="122"/>
      <c r="E58" s="122"/>
      <c r="F58" s="122"/>
      <c r="G58" s="122"/>
      <c r="H58" s="160"/>
    </row>
    <row r="59" spans="1:8" ht="23.25">
      <c r="A59" s="122"/>
      <c r="B59" s="122"/>
      <c r="C59" s="122"/>
      <c r="D59" s="122"/>
      <c r="E59" s="122"/>
      <c r="F59" s="122"/>
      <c r="G59" s="122"/>
      <c r="H59" s="160"/>
    </row>
    <row r="60" spans="1:8" ht="23.25">
      <c r="A60" s="122"/>
      <c r="B60" s="122"/>
      <c r="C60" s="122"/>
      <c r="D60" s="122"/>
      <c r="E60" s="122"/>
      <c r="F60" s="122"/>
      <c r="G60" s="122"/>
      <c r="H60" s="160"/>
    </row>
    <row r="61" spans="1:8" ht="23.25">
      <c r="A61" s="122"/>
      <c r="B61" s="122"/>
      <c r="C61" s="122"/>
      <c r="D61" s="122"/>
      <c r="E61" s="122"/>
      <c r="F61" s="122"/>
      <c r="G61" s="122"/>
      <c r="H61" s="160"/>
    </row>
    <row r="62" spans="1:8" ht="23.25">
      <c r="A62" s="122"/>
      <c r="B62" s="122"/>
      <c r="C62" s="122"/>
      <c r="D62" s="122"/>
      <c r="E62" s="122"/>
      <c r="F62" s="122"/>
      <c r="G62" s="122"/>
      <c r="H62" s="160"/>
    </row>
    <row r="63" spans="1:8" ht="23.25">
      <c r="A63" s="122"/>
      <c r="B63" s="122"/>
      <c r="C63" s="122"/>
      <c r="D63" s="122"/>
      <c r="E63" s="122"/>
      <c r="F63" s="122"/>
      <c r="G63" s="122"/>
      <c r="H63" s="160"/>
    </row>
    <row r="64" spans="1:11" ht="24" customHeight="1">
      <c r="A64" s="287" t="s">
        <v>99</v>
      </c>
      <c r="B64" s="287"/>
      <c r="C64" s="287"/>
      <c r="D64" s="287"/>
      <c r="E64" s="287"/>
      <c r="F64" s="287"/>
      <c r="G64" s="287"/>
      <c r="H64" s="287"/>
      <c r="I64" s="287"/>
      <c r="J64" s="287"/>
      <c r="K64" s="287"/>
    </row>
    <row r="65" spans="1:11" ht="24" customHeight="1">
      <c r="A65" s="287" t="s">
        <v>268</v>
      </c>
      <c r="B65" s="287"/>
      <c r="C65" s="287"/>
      <c r="D65" s="287"/>
      <c r="E65" s="287"/>
      <c r="F65" s="287"/>
      <c r="G65" s="287"/>
      <c r="H65" s="287"/>
      <c r="I65" s="287"/>
      <c r="J65" s="287"/>
      <c r="K65" s="287"/>
    </row>
    <row r="66" spans="1:11" ht="23.25">
      <c r="A66" s="287" t="s">
        <v>78</v>
      </c>
      <c r="B66" s="287"/>
      <c r="C66" s="287"/>
      <c r="D66" s="287"/>
      <c r="E66" s="287"/>
      <c r="F66" s="287"/>
      <c r="G66" s="287"/>
      <c r="H66" s="287"/>
      <c r="I66" s="287"/>
      <c r="J66" s="287"/>
      <c r="K66" s="287"/>
    </row>
    <row r="67" spans="1:11" ht="23.25">
      <c r="A67" s="287"/>
      <c r="B67" s="287"/>
      <c r="C67" s="287"/>
      <c r="D67" s="287"/>
      <c r="E67" s="287"/>
      <c r="F67" s="287"/>
      <c r="G67" s="287"/>
      <c r="H67" s="287"/>
      <c r="I67" s="287"/>
      <c r="J67" s="287"/>
      <c r="K67" s="287"/>
    </row>
    <row r="68" spans="1:11" ht="23.25">
      <c r="A68" s="122" t="s">
        <v>163</v>
      </c>
      <c r="B68" s="122"/>
      <c r="C68" s="122"/>
      <c r="D68" s="122"/>
      <c r="E68" s="122"/>
      <c r="F68" s="159"/>
      <c r="G68" s="122"/>
      <c r="H68" s="157">
        <v>1052.21</v>
      </c>
      <c r="I68" s="122"/>
      <c r="J68" s="122"/>
      <c r="K68" s="122"/>
    </row>
    <row r="69" spans="1:11" ht="23.25">
      <c r="A69" s="122" t="s">
        <v>215</v>
      </c>
      <c r="B69" s="122"/>
      <c r="C69" s="122"/>
      <c r="D69" s="122"/>
      <c r="E69" s="122"/>
      <c r="F69" s="159"/>
      <c r="G69" s="122"/>
      <c r="H69" s="157">
        <v>1775</v>
      </c>
      <c r="I69" s="122"/>
      <c r="J69" s="122"/>
      <c r="K69" s="122"/>
    </row>
    <row r="70" spans="1:11" ht="23.25">
      <c r="A70" s="122"/>
      <c r="B70" s="122"/>
      <c r="C70" s="122"/>
      <c r="D70" s="122"/>
      <c r="E70" s="122"/>
      <c r="F70" s="159"/>
      <c r="G70" s="122"/>
      <c r="H70" s="157"/>
      <c r="I70" s="122"/>
      <c r="J70" s="122"/>
      <c r="K70" s="122"/>
    </row>
    <row r="71" spans="1:11" ht="23.25">
      <c r="A71" s="122"/>
      <c r="B71" s="122"/>
      <c r="C71" s="122"/>
      <c r="D71" s="122"/>
      <c r="E71" s="122"/>
      <c r="F71" s="159"/>
      <c r="G71" s="122"/>
      <c r="H71" s="159"/>
      <c r="I71" s="122"/>
      <c r="J71" s="122"/>
      <c r="K71" s="122"/>
    </row>
    <row r="72" spans="1:11" ht="24" thickBot="1">
      <c r="A72" s="122"/>
      <c r="B72" s="122"/>
      <c r="C72" s="122"/>
      <c r="D72" s="122"/>
      <c r="E72" s="122"/>
      <c r="F72" s="159"/>
      <c r="G72" s="122"/>
      <c r="H72" s="237">
        <f>SUM(H68:H71)</f>
        <v>2827.21</v>
      </c>
      <c r="I72" s="122"/>
      <c r="J72" s="122"/>
      <c r="K72" s="122"/>
    </row>
    <row r="73" spans="1:11" ht="24" thickTop="1">
      <c r="A73" s="122"/>
      <c r="B73" s="122"/>
      <c r="C73" s="122"/>
      <c r="D73" s="122"/>
      <c r="E73" s="122"/>
      <c r="F73" s="160"/>
      <c r="G73" s="122"/>
      <c r="H73" s="157"/>
      <c r="I73" s="122"/>
      <c r="J73" s="122"/>
      <c r="K73" s="122"/>
    </row>
    <row r="74" spans="1:11" ht="23.25">
      <c r="A74" s="122"/>
      <c r="B74" s="122"/>
      <c r="C74" s="122"/>
      <c r="D74" s="122"/>
      <c r="E74" s="122"/>
      <c r="F74" s="160"/>
      <c r="G74" s="122"/>
      <c r="H74" s="157"/>
      <c r="I74" s="122"/>
      <c r="J74" s="122"/>
      <c r="K74" s="122"/>
    </row>
    <row r="75" spans="1:11" ht="23.25">
      <c r="A75" s="122"/>
      <c r="B75" s="122"/>
      <c r="C75" s="122"/>
      <c r="D75" s="122"/>
      <c r="E75" s="122"/>
      <c r="F75" s="160"/>
      <c r="G75" s="122"/>
      <c r="H75" s="157"/>
      <c r="I75" s="122"/>
      <c r="J75" s="122"/>
      <c r="K75" s="122"/>
    </row>
    <row r="76" spans="1:11" ht="23.25">
      <c r="A76" s="122"/>
      <c r="B76" s="122"/>
      <c r="C76" s="122"/>
      <c r="D76" s="122"/>
      <c r="E76" s="122"/>
      <c r="F76" s="122"/>
      <c r="G76" s="122"/>
      <c r="H76" s="160"/>
      <c r="I76" s="122"/>
      <c r="J76" s="122"/>
      <c r="K76" s="122"/>
    </row>
    <row r="77" spans="1:11" ht="23.25">
      <c r="A77" s="122"/>
      <c r="B77" s="122"/>
      <c r="C77" s="122"/>
      <c r="D77" s="122"/>
      <c r="E77" s="122"/>
      <c r="F77" s="122"/>
      <c r="G77" s="122"/>
      <c r="H77" s="157"/>
      <c r="I77" s="122"/>
      <c r="J77" s="122"/>
      <c r="K77" s="122"/>
    </row>
    <row r="78" spans="1:11" ht="23.25">
      <c r="A78" s="122"/>
      <c r="B78" s="122"/>
      <c r="C78" s="122"/>
      <c r="D78" s="122"/>
      <c r="E78" s="122"/>
      <c r="F78" s="122"/>
      <c r="G78" s="122"/>
      <c r="H78" s="157"/>
      <c r="I78" s="122"/>
      <c r="J78" s="122"/>
      <c r="K78" s="122"/>
    </row>
    <row r="79" spans="1:11" ht="23.25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22"/>
    </row>
    <row r="80" spans="1:11" ht="23.25">
      <c r="A80" s="122"/>
      <c r="B80" s="122"/>
      <c r="C80" s="122"/>
      <c r="D80" s="122"/>
      <c r="E80" s="122"/>
      <c r="F80" s="158" t="s">
        <v>136</v>
      </c>
      <c r="G80" s="122"/>
      <c r="H80" s="163"/>
      <c r="I80" s="122"/>
      <c r="J80" s="122"/>
      <c r="K80" s="122"/>
    </row>
    <row r="81" spans="1:11" ht="23.25">
      <c r="A81" s="122"/>
      <c r="B81" s="122"/>
      <c r="C81" s="122"/>
      <c r="D81" s="122"/>
      <c r="E81" s="122"/>
      <c r="G81" s="122"/>
      <c r="H81" s="122"/>
      <c r="I81" s="122"/>
      <c r="J81" s="122"/>
      <c r="K81" s="122"/>
    </row>
    <row r="82" ht="21">
      <c r="F82" s="158" t="s">
        <v>137</v>
      </c>
    </row>
    <row r="83" ht="21">
      <c r="F83" s="158" t="s">
        <v>135</v>
      </c>
    </row>
    <row r="84" ht="21">
      <c r="F84" s="158"/>
    </row>
    <row r="85" ht="21">
      <c r="F85" s="158"/>
    </row>
    <row r="86" ht="21">
      <c r="F86" s="158"/>
    </row>
    <row r="87" ht="21">
      <c r="F87" s="158"/>
    </row>
    <row r="88" ht="21">
      <c r="F88" s="158"/>
    </row>
    <row r="89" ht="21">
      <c r="F89" s="158"/>
    </row>
    <row r="90" ht="21">
      <c r="F90" s="158"/>
    </row>
    <row r="91" ht="21">
      <c r="F91" s="158"/>
    </row>
    <row r="92" ht="21">
      <c r="F92" s="158"/>
    </row>
    <row r="93" ht="21">
      <c r="F93" s="158"/>
    </row>
    <row r="94" ht="21">
      <c r="F94" s="158"/>
    </row>
    <row r="95" ht="21">
      <c r="F95" s="158"/>
    </row>
    <row r="96" ht="21">
      <c r="F96" s="158"/>
    </row>
    <row r="97" ht="21">
      <c r="F97" s="158"/>
    </row>
    <row r="98" ht="21">
      <c r="F98" s="158"/>
    </row>
    <row r="99" ht="21">
      <c r="F99" s="158"/>
    </row>
  </sheetData>
  <mergeCells count="10">
    <mergeCell ref="A64:K64"/>
    <mergeCell ref="A65:K65"/>
    <mergeCell ref="A66:K66"/>
    <mergeCell ref="A67:K67"/>
    <mergeCell ref="A34:K34"/>
    <mergeCell ref="A32:K32"/>
    <mergeCell ref="A1:K1"/>
    <mergeCell ref="A2:K2"/>
    <mergeCell ref="A3:K3"/>
    <mergeCell ref="A33:K33"/>
  </mergeCells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selection activeCell="D38" sqref="D38"/>
    </sheetView>
  </sheetViews>
  <sheetFormatPr defaultColWidth="9.140625" defaultRowHeight="21.75"/>
  <cols>
    <col min="1" max="1" width="11.8515625" style="0" bestFit="1" customWidth="1"/>
    <col min="4" max="4" width="11.140625" style="0" customWidth="1"/>
    <col min="6" max="6" width="6.7109375" style="0" customWidth="1"/>
    <col min="7" max="7" width="13.140625" style="0" bestFit="1" customWidth="1"/>
    <col min="8" max="8" width="7.00390625" style="0" customWidth="1"/>
    <col min="9" max="9" width="17.28125" style="0" hidden="1" customWidth="1"/>
    <col min="10" max="10" width="14.28125" style="0" hidden="1" customWidth="1"/>
    <col min="11" max="11" width="10.7109375" style="0" hidden="1" customWidth="1"/>
    <col min="12" max="12" width="12.57421875" style="0" customWidth="1"/>
    <col min="13" max="13" width="5.7109375" style="0" customWidth="1"/>
    <col min="14" max="14" width="7.28125" style="0" customWidth="1"/>
    <col min="15" max="15" width="9.140625" style="0" hidden="1" customWidth="1"/>
    <col min="16" max="16" width="4.8515625" style="0" customWidth="1"/>
    <col min="17" max="17" width="10.421875" style="0" bestFit="1" customWidth="1"/>
  </cols>
  <sheetData>
    <row r="1" spans="1:10" ht="24">
      <c r="A1" s="1" t="s">
        <v>1</v>
      </c>
      <c r="B1" s="1"/>
      <c r="C1" s="1"/>
      <c r="D1" s="2"/>
      <c r="E1" s="3"/>
      <c r="F1" s="2"/>
      <c r="G1" s="2"/>
      <c r="H1" s="2"/>
      <c r="I1" s="2"/>
      <c r="J1" s="2"/>
    </row>
    <row r="2" spans="1:10" ht="24">
      <c r="A2" s="2"/>
      <c r="B2" s="2"/>
      <c r="C2" s="2"/>
      <c r="D2" s="2"/>
      <c r="E2" s="3"/>
      <c r="F2" s="2" t="s">
        <v>10</v>
      </c>
      <c r="G2" s="2"/>
      <c r="H2" s="2"/>
      <c r="I2" s="2"/>
      <c r="J2" s="2"/>
    </row>
    <row r="3" spans="1:10" ht="26.25">
      <c r="A3" s="1" t="s">
        <v>2</v>
      </c>
      <c r="B3" s="2"/>
      <c r="C3" s="2"/>
      <c r="D3" s="2"/>
      <c r="E3" s="3"/>
      <c r="F3" s="2"/>
      <c r="G3" s="2"/>
      <c r="H3" s="2"/>
      <c r="I3" s="2"/>
      <c r="J3" s="2"/>
    </row>
    <row r="4" spans="1:10" ht="24">
      <c r="A4" s="2"/>
      <c r="B4" s="2"/>
      <c r="C4" s="2"/>
      <c r="D4" s="2"/>
      <c r="E4" s="3"/>
      <c r="F4" s="2" t="s">
        <v>11</v>
      </c>
      <c r="G4" s="2"/>
      <c r="H4" s="2"/>
      <c r="I4" s="4"/>
      <c r="J4" s="2"/>
    </row>
    <row r="5" spans="1:13" ht="24">
      <c r="A5" s="5"/>
      <c r="B5" s="5"/>
      <c r="C5" s="5"/>
      <c r="D5" s="5"/>
      <c r="E5" s="6"/>
      <c r="F5" s="5"/>
      <c r="G5" s="5"/>
      <c r="H5" s="5"/>
      <c r="I5" s="5"/>
      <c r="J5" s="5"/>
      <c r="L5" s="292" t="s">
        <v>4</v>
      </c>
      <c r="M5" s="292"/>
    </row>
    <row r="6" spans="1:13" ht="24">
      <c r="A6" s="1" t="s">
        <v>258</v>
      </c>
      <c r="B6" s="1"/>
      <c r="C6" s="1"/>
      <c r="D6" s="1"/>
      <c r="E6" s="1"/>
      <c r="F6" s="1"/>
      <c r="G6" s="2"/>
      <c r="H6" s="2"/>
      <c r="I6" s="288" t="s">
        <v>3</v>
      </c>
      <c r="J6" s="289"/>
      <c r="L6" s="297">
        <v>4314178.77</v>
      </c>
      <c r="M6" s="298"/>
    </row>
    <row r="7" spans="1:13" ht="24">
      <c r="A7" s="1"/>
      <c r="B7" s="1"/>
      <c r="C7" s="1"/>
      <c r="D7" s="1"/>
      <c r="E7" s="1"/>
      <c r="F7" s="1"/>
      <c r="G7" s="2"/>
      <c r="H7" s="2"/>
      <c r="I7" s="252"/>
      <c r="J7" s="253"/>
      <c r="L7" s="254"/>
      <c r="M7" s="255"/>
    </row>
    <row r="8" spans="1:13" ht="24">
      <c r="A8" s="1"/>
      <c r="B8" s="2"/>
      <c r="C8" s="2"/>
      <c r="D8" s="2"/>
      <c r="E8" s="2"/>
      <c r="F8" s="2"/>
      <c r="G8" s="2"/>
      <c r="H8" s="2"/>
      <c r="I8" s="8"/>
      <c r="J8" s="9"/>
      <c r="L8" s="10"/>
      <c r="M8" s="11"/>
    </row>
    <row r="9" spans="1:13" ht="24">
      <c r="A9" s="2" t="s">
        <v>12</v>
      </c>
      <c r="B9" s="2"/>
      <c r="C9" s="2"/>
      <c r="D9" s="2"/>
      <c r="E9" s="2"/>
      <c r="F9" s="2"/>
      <c r="G9" s="2"/>
      <c r="H9" s="2"/>
      <c r="I9" s="8"/>
      <c r="J9" s="9"/>
      <c r="L9" s="10"/>
      <c r="M9" s="11"/>
    </row>
    <row r="10" spans="1:13" ht="24">
      <c r="A10" s="2"/>
      <c r="B10" s="2"/>
      <c r="C10" s="2"/>
      <c r="D10" s="2"/>
      <c r="E10" s="2"/>
      <c r="F10" s="2"/>
      <c r="G10" s="2"/>
      <c r="H10" s="2"/>
      <c r="I10" s="8"/>
      <c r="J10" s="9"/>
      <c r="L10" s="10"/>
      <c r="M10" s="11"/>
    </row>
    <row r="11" spans="1:13" ht="24">
      <c r="A11" s="2"/>
      <c r="B11" s="2"/>
      <c r="C11" s="2"/>
      <c r="D11" s="2"/>
      <c r="E11" s="2"/>
      <c r="F11" s="2"/>
      <c r="G11" s="2"/>
      <c r="H11" s="2"/>
      <c r="I11" s="8"/>
      <c r="J11" s="9"/>
      <c r="L11" s="10"/>
      <c r="M11" s="11"/>
    </row>
    <row r="12" spans="1:13" ht="24">
      <c r="A12" s="1" t="s">
        <v>5</v>
      </c>
      <c r="B12" s="2"/>
      <c r="C12" s="2"/>
      <c r="D12" s="2"/>
      <c r="E12" s="2"/>
      <c r="F12" s="2"/>
      <c r="G12" s="2"/>
      <c r="H12" s="2"/>
      <c r="I12" s="8"/>
      <c r="J12" s="9"/>
      <c r="L12" s="10"/>
      <c r="M12" s="11"/>
    </row>
    <row r="13" spans="1:13" ht="24">
      <c r="A13" s="2" t="s">
        <v>13</v>
      </c>
      <c r="B13" s="2"/>
      <c r="C13" s="2"/>
      <c r="D13" s="2"/>
      <c r="E13" s="2"/>
      <c r="F13" s="2"/>
      <c r="G13" s="2"/>
      <c r="H13" s="2"/>
      <c r="I13" s="13">
        <v>7257493.21</v>
      </c>
      <c r="J13" s="9"/>
      <c r="L13" s="295"/>
      <c r="M13" s="296"/>
    </row>
    <row r="14" spans="1:13" ht="24">
      <c r="A14" s="12" t="s">
        <v>6</v>
      </c>
      <c r="B14" s="2"/>
      <c r="C14" s="2"/>
      <c r="D14" s="2">
        <v>5296680</v>
      </c>
      <c r="E14" s="2"/>
      <c r="F14" s="2"/>
      <c r="G14" s="14">
        <v>250</v>
      </c>
      <c r="H14" s="2"/>
      <c r="I14" s="8"/>
      <c r="J14" s="9"/>
      <c r="L14" s="290"/>
      <c r="M14" s="291"/>
    </row>
    <row r="15" spans="1:13" ht="24">
      <c r="A15" s="24" t="s">
        <v>106</v>
      </c>
      <c r="B15" s="2"/>
      <c r="C15" s="2"/>
      <c r="D15" s="2">
        <v>6486525</v>
      </c>
      <c r="E15" s="2"/>
      <c r="F15" s="2"/>
      <c r="G15" s="14">
        <v>120</v>
      </c>
      <c r="H15" s="2"/>
      <c r="I15" s="8"/>
      <c r="J15" s="9"/>
      <c r="L15" s="10"/>
      <c r="M15" s="11"/>
    </row>
    <row r="16" spans="1:13" ht="24">
      <c r="A16" s="24" t="s">
        <v>259</v>
      </c>
      <c r="B16" s="2"/>
      <c r="C16" s="2"/>
      <c r="D16" s="2">
        <v>8001256</v>
      </c>
      <c r="E16" s="2"/>
      <c r="F16" s="2"/>
      <c r="G16" s="14">
        <v>83000</v>
      </c>
      <c r="H16" s="2"/>
      <c r="I16" s="8"/>
      <c r="J16" s="9"/>
      <c r="L16" s="10"/>
      <c r="M16" s="11"/>
    </row>
    <row r="17" spans="1:13" ht="24">
      <c r="A17" s="24" t="s">
        <v>259</v>
      </c>
      <c r="B17" s="2"/>
      <c r="C17" s="2"/>
      <c r="D17" s="2">
        <v>8001257</v>
      </c>
      <c r="E17" s="2"/>
      <c r="F17" s="2"/>
      <c r="G17" s="14">
        <v>64000</v>
      </c>
      <c r="H17" s="2"/>
      <c r="I17" s="8"/>
      <c r="J17" s="9"/>
      <c r="L17" s="10"/>
      <c r="M17" s="11"/>
    </row>
    <row r="18" spans="1:13" ht="24">
      <c r="A18" s="24" t="s">
        <v>259</v>
      </c>
      <c r="B18" s="2"/>
      <c r="C18" s="2"/>
      <c r="D18" s="2">
        <v>8001258</v>
      </c>
      <c r="E18" s="2"/>
      <c r="F18" s="2"/>
      <c r="G18" s="14">
        <v>47000</v>
      </c>
      <c r="H18" s="2"/>
      <c r="I18" s="8"/>
      <c r="J18" s="9"/>
      <c r="L18" s="10"/>
      <c r="M18" s="11"/>
    </row>
    <row r="19" spans="1:13" ht="24">
      <c r="A19" s="24" t="s">
        <v>260</v>
      </c>
      <c r="B19" s="2"/>
      <c r="C19" s="2"/>
      <c r="D19" s="2">
        <v>8001267</v>
      </c>
      <c r="E19" s="2"/>
      <c r="F19" s="2"/>
      <c r="G19" s="14">
        <v>23650.72</v>
      </c>
      <c r="H19" s="2"/>
      <c r="I19" s="8"/>
      <c r="J19" s="9"/>
      <c r="L19" s="299">
        <f>SUM(G14:G19)</f>
        <v>218020.72</v>
      </c>
      <c r="M19" s="300"/>
    </row>
    <row r="20" spans="1:13" ht="24">
      <c r="A20" s="231"/>
      <c r="D20" s="151"/>
      <c r="G20" s="232"/>
      <c r="H20" s="2"/>
      <c r="I20" s="8"/>
      <c r="J20" s="9"/>
      <c r="L20" s="141"/>
      <c r="M20" s="152"/>
    </row>
    <row r="21" spans="1:13" ht="24">
      <c r="A21" s="1" t="s">
        <v>152</v>
      </c>
      <c r="B21" s="1"/>
      <c r="C21" s="1"/>
      <c r="D21" s="1"/>
      <c r="E21" s="2"/>
      <c r="F21" s="2"/>
      <c r="G21" s="2"/>
      <c r="H21" s="2"/>
      <c r="I21" s="8"/>
      <c r="J21" s="9"/>
      <c r="L21" s="15"/>
      <c r="M21" s="11"/>
    </row>
    <row r="22" spans="1:13" ht="24">
      <c r="A22" s="16" t="s">
        <v>7</v>
      </c>
      <c r="B22" s="2"/>
      <c r="C22" s="2"/>
      <c r="D22" s="2"/>
      <c r="E22" s="2"/>
      <c r="F22" s="2"/>
      <c r="G22" s="2"/>
      <c r="H22" s="2"/>
      <c r="I22" s="8"/>
      <c r="J22" s="9"/>
      <c r="L22" s="10"/>
      <c r="M22" s="11"/>
    </row>
    <row r="23" spans="1:13" ht="24">
      <c r="A23" s="16"/>
      <c r="B23" s="2"/>
      <c r="C23" s="2"/>
      <c r="D23" s="2"/>
      <c r="E23" s="2"/>
      <c r="F23" s="2"/>
      <c r="G23" s="2"/>
      <c r="H23" s="2"/>
      <c r="I23" s="8"/>
      <c r="J23" s="9"/>
      <c r="L23" s="10"/>
      <c r="M23" s="11"/>
    </row>
    <row r="24" spans="1:13" ht="24">
      <c r="A24" s="16"/>
      <c r="B24" s="2"/>
      <c r="C24" s="2"/>
      <c r="D24" s="2"/>
      <c r="E24" s="2"/>
      <c r="F24" s="2"/>
      <c r="G24" s="2"/>
      <c r="H24" s="2"/>
      <c r="I24" s="8"/>
      <c r="J24" s="9"/>
      <c r="L24" s="10"/>
      <c r="M24" s="11"/>
    </row>
    <row r="25" spans="1:13" ht="24">
      <c r="A25" s="16"/>
      <c r="B25" s="2"/>
      <c r="C25" s="2"/>
      <c r="D25" s="2"/>
      <c r="E25" s="2"/>
      <c r="F25" s="2"/>
      <c r="G25" s="2"/>
      <c r="H25" s="2"/>
      <c r="I25" s="8"/>
      <c r="J25" s="9"/>
      <c r="L25" s="10"/>
      <c r="M25" s="11"/>
    </row>
    <row r="26" spans="1:13" ht="24">
      <c r="A26" s="2"/>
      <c r="B26" s="2"/>
      <c r="C26" s="2"/>
      <c r="D26" s="2"/>
      <c r="E26" s="2"/>
      <c r="F26" s="2"/>
      <c r="G26" s="2"/>
      <c r="H26" s="2"/>
      <c r="I26" s="8"/>
      <c r="J26" s="9"/>
      <c r="L26" s="10"/>
      <c r="M26" s="11"/>
    </row>
    <row r="27" spans="1:17" ht="24">
      <c r="A27" s="261" t="s">
        <v>263</v>
      </c>
      <c r="B27" s="5"/>
      <c r="C27" s="5"/>
      <c r="D27" s="5"/>
      <c r="E27" s="5"/>
      <c r="F27" s="5"/>
      <c r="G27" s="5"/>
      <c r="H27" s="6"/>
      <c r="I27" s="18">
        <v>7256974.21</v>
      </c>
      <c r="J27" s="9"/>
      <c r="L27" s="293">
        <f>L6-L19</f>
        <v>4096158.0499999993</v>
      </c>
      <c r="M27" s="294"/>
      <c r="Q27" s="243"/>
    </row>
    <row r="28" spans="1:10" ht="24">
      <c r="A28" s="1" t="s">
        <v>8</v>
      </c>
      <c r="B28" s="2"/>
      <c r="C28" s="2"/>
      <c r="D28" s="2"/>
      <c r="E28" s="2"/>
      <c r="F28" s="8" t="s">
        <v>9</v>
      </c>
      <c r="G28" s="2"/>
      <c r="H28" s="2"/>
      <c r="I28" s="9"/>
      <c r="J28" s="5"/>
    </row>
    <row r="29" spans="1:10" ht="24">
      <c r="A29" s="2"/>
      <c r="B29" s="2"/>
      <c r="C29" s="2"/>
      <c r="D29" s="2"/>
      <c r="E29" s="2"/>
      <c r="F29" s="8"/>
      <c r="G29" s="2"/>
      <c r="H29" s="2"/>
      <c r="I29" s="2"/>
      <c r="J29" s="9"/>
    </row>
    <row r="30" spans="1:10" ht="24">
      <c r="A30" s="1" t="s">
        <v>190</v>
      </c>
      <c r="B30" s="2"/>
      <c r="C30" s="2"/>
      <c r="D30" s="25" t="s">
        <v>261</v>
      </c>
      <c r="E30" s="2"/>
      <c r="F30" s="26" t="s">
        <v>262</v>
      </c>
      <c r="G30" s="2"/>
      <c r="H30" s="2"/>
      <c r="I30" s="2"/>
      <c r="J30" s="2"/>
    </row>
    <row r="31" spans="1:13" ht="24">
      <c r="A31" s="17" t="s">
        <v>191</v>
      </c>
      <c r="B31" s="5"/>
      <c r="C31" s="5"/>
      <c r="D31" s="5"/>
      <c r="E31" s="5"/>
      <c r="F31" s="19" t="s">
        <v>14</v>
      </c>
      <c r="G31" s="5"/>
      <c r="H31" s="5"/>
      <c r="I31" s="5"/>
      <c r="J31" s="5"/>
      <c r="K31" s="7"/>
      <c r="L31" s="7"/>
      <c r="M31" s="7"/>
    </row>
    <row r="32" spans="1:10" ht="24">
      <c r="A32" s="9"/>
      <c r="B32" s="9"/>
      <c r="C32" s="9"/>
      <c r="D32" s="9"/>
      <c r="E32" s="9"/>
      <c r="F32" s="9"/>
      <c r="G32" s="9"/>
      <c r="H32" s="9"/>
      <c r="I32" s="9"/>
      <c r="J32" s="5"/>
    </row>
    <row r="33" spans="1:9" ht="21.75">
      <c r="A33" s="11"/>
      <c r="B33" s="11"/>
      <c r="C33" s="11"/>
      <c r="D33" s="11"/>
      <c r="E33" s="11"/>
      <c r="F33" s="11"/>
      <c r="G33" s="11"/>
      <c r="H33" s="11"/>
      <c r="I33" s="11"/>
    </row>
  </sheetData>
  <mergeCells count="7">
    <mergeCell ref="I6:J6"/>
    <mergeCell ref="L14:M14"/>
    <mergeCell ref="L5:M5"/>
    <mergeCell ref="L27:M27"/>
    <mergeCell ref="L13:M13"/>
    <mergeCell ref="L6:M6"/>
    <mergeCell ref="L19:M19"/>
  </mergeCells>
  <printOptions/>
  <pageMargins left="0.7480314960629921" right="0.5905511811023623" top="0.31496062992125984" bottom="0.15748031496062992" header="0.5118110236220472" footer="0.15748031496062992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38"/>
  <sheetViews>
    <sheetView view="pageBreakPreview" zoomScaleSheetLayoutView="100" workbookViewId="0" topLeftCell="A10">
      <selection activeCell="C15" sqref="C15"/>
    </sheetView>
  </sheetViews>
  <sheetFormatPr defaultColWidth="9.140625" defaultRowHeight="21.75"/>
  <cols>
    <col min="1" max="1" width="46.421875" style="66" customWidth="1"/>
    <col min="2" max="2" width="9.28125" style="82" customWidth="1"/>
    <col min="3" max="3" width="14.7109375" style="66" customWidth="1"/>
    <col min="4" max="4" width="4.7109375" style="66" customWidth="1"/>
    <col min="5" max="5" width="14.7109375" style="66" customWidth="1"/>
    <col min="6" max="6" width="4.7109375" style="66" customWidth="1"/>
    <col min="7" max="16384" width="9.140625" style="66" customWidth="1"/>
  </cols>
  <sheetData>
    <row r="1" spans="1:6" ht="23.25">
      <c r="A1" s="303" t="s">
        <v>82</v>
      </c>
      <c r="B1" s="303"/>
      <c r="C1" s="303"/>
      <c r="D1" s="303"/>
      <c r="E1" s="303"/>
      <c r="F1" s="303"/>
    </row>
    <row r="2" spans="1:6" ht="23.25">
      <c r="A2" s="303" t="s">
        <v>83</v>
      </c>
      <c r="B2" s="303"/>
      <c r="C2" s="303"/>
      <c r="D2" s="303"/>
      <c r="E2" s="303"/>
      <c r="F2" s="303"/>
    </row>
    <row r="3" spans="1:42" ht="23.25">
      <c r="A3" s="304" t="s">
        <v>242</v>
      </c>
      <c r="B3" s="304"/>
      <c r="C3" s="304"/>
      <c r="D3" s="304"/>
      <c r="E3" s="304"/>
      <c r="F3" s="304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</row>
    <row r="4" spans="1:42" s="69" customFormat="1" ht="23.25" customHeight="1">
      <c r="A4" s="305" t="s">
        <v>29</v>
      </c>
      <c r="B4" s="307" t="s">
        <v>84</v>
      </c>
      <c r="C4" s="305" t="s">
        <v>85</v>
      </c>
      <c r="D4" s="305"/>
      <c r="E4" s="309" t="s">
        <v>86</v>
      </c>
      <c r="F4" s="310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</row>
    <row r="5" spans="1:42" s="69" customFormat="1" ht="21.75">
      <c r="A5" s="306"/>
      <c r="B5" s="308"/>
      <c r="C5" s="306"/>
      <c r="D5" s="306"/>
      <c r="E5" s="311"/>
      <c r="F5" s="312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</row>
    <row r="6" spans="1:42" s="69" customFormat="1" ht="21.75">
      <c r="A6" s="217" t="s">
        <v>58</v>
      </c>
      <c r="B6" s="153" t="s">
        <v>186</v>
      </c>
      <c r="C6" s="256" t="s">
        <v>103</v>
      </c>
      <c r="D6" s="154" t="s">
        <v>103</v>
      </c>
      <c r="E6" s="211"/>
      <c r="F6" s="154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</row>
    <row r="7" spans="1:6" s="69" customFormat="1" ht="21.75">
      <c r="A7" s="218" t="s">
        <v>89</v>
      </c>
      <c r="B7" s="72" t="s">
        <v>90</v>
      </c>
      <c r="C7" s="70">
        <v>1462349</v>
      </c>
      <c r="D7" s="125">
        <v>70</v>
      </c>
      <c r="E7" s="74"/>
      <c r="F7" s="71"/>
    </row>
    <row r="8" spans="1:6" s="69" customFormat="1" ht="21.75">
      <c r="A8" s="218" t="s">
        <v>87</v>
      </c>
      <c r="B8" s="72" t="s">
        <v>88</v>
      </c>
      <c r="C8" s="73">
        <v>4096158</v>
      </c>
      <c r="D8" s="76">
        <v>5</v>
      </c>
      <c r="E8" s="74"/>
      <c r="F8" s="71"/>
    </row>
    <row r="9" spans="1:6" s="69" customFormat="1" ht="21.75">
      <c r="A9" s="218" t="s">
        <v>207</v>
      </c>
      <c r="B9" s="72" t="s">
        <v>88</v>
      </c>
      <c r="C9" s="73">
        <v>653170</v>
      </c>
      <c r="D9" s="76">
        <v>2</v>
      </c>
      <c r="E9" s="74"/>
      <c r="F9" s="71"/>
    </row>
    <row r="10" spans="1:6" s="69" customFormat="1" ht="21.75">
      <c r="A10" s="218" t="s">
        <v>50</v>
      </c>
      <c r="B10" s="72"/>
      <c r="C10" s="70">
        <v>11205</v>
      </c>
      <c r="D10" s="71">
        <v>30</v>
      </c>
      <c r="E10" s="74"/>
      <c r="F10" s="71"/>
    </row>
    <row r="11" spans="1:6" s="69" customFormat="1" ht="21.75">
      <c r="A11" s="218" t="s">
        <v>233</v>
      </c>
      <c r="B11" s="72" t="s">
        <v>104</v>
      </c>
      <c r="C11" s="70">
        <v>36300</v>
      </c>
      <c r="D11" s="71" t="s">
        <v>103</v>
      </c>
      <c r="E11" s="74"/>
      <c r="F11" s="71"/>
    </row>
    <row r="12" spans="1:6" s="69" customFormat="1" ht="21.75">
      <c r="A12" s="218" t="s">
        <v>59</v>
      </c>
      <c r="B12" s="72" t="s">
        <v>60</v>
      </c>
      <c r="C12" s="70">
        <v>448394</v>
      </c>
      <c r="D12" s="125">
        <v>19</v>
      </c>
      <c r="E12" s="70"/>
      <c r="F12" s="71"/>
    </row>
    <row r="13" spans="1:6" s="69" customFormat="1" ht="21.75">
      <c r="A13" s="218" t="s">
        <v>61</v>
      </c>
      <c r="B13" s="72" t="s">
        <v>62</v>
      </c>
      <c r="C13" s="70">
        <v>282840</v>
      </c>
      <c r="D13" s="71" t="s">
        <v>103</v>
      </c>
      <c r="E13" s="74"/>
      <c r="F13" s="71"/>
    </row>
    <row r="14" spans="1:6" s="69" customFormat="1" ht="21.75">
      <c r="A14" s="218" t="s">
        <v>63</v>
      </c>
      <c r="B14" s="72" t="s">
        <v>64</v>
      </c>
      <c r="C14" s="73">
        <v>422964</v>
      </c>
      <c r="D14" s="76">
        <v>58</v>
      </c>
      <c r="E14" s="74"/>
      <c r="F14" s="71"/>
    </row>
    <row r="15" spans="1:6" s="69" customFormat="1" ht="21.75">
      <c r="A15" s="218" t="s">
        <v>65</v>
      </c>
      <c r="B15" s="72" t="s">
        <v>66</v>
      </c>
      <c r="C15" s="73">
        <v>286355</v>
      </c>
      <c r="D15" s="76">
        <v>84</v>
      </c>
      <c r="E15" s="74"/>
      <c r="F15" s="71"/>
    </row>
    <row r="16" spans="1:6" s="69" customFormat="1" ht="21.75">
      <c r="A16" s="218" t="s">
        <v>67</v>
      </c>
      <c r="B16" s="72" t="s">
        <v>91</v>
      </c>
      <c r="C16" s="70">
        <v>180245</v>
      </c>
      <c r="D16" s="76" t="s">
        <v>103</v>
      </c>
      <c r="E16" s="74"/>
      <c r="F16" s="71"/>
    </row>
    <row r="17" spans="1:6" s="69" customFormat="1" ht="21.75">
      <c r="A17" s="218" t="s">
        <v>92</v>
      </c>
      <c r="B17" s="72" t="s">
        <v>68</v>
      </c>
      <c r="C17" s="70">
        <v>32972</v>
      </c>
      <c r="D17" s="76">
        <v>10</v>
      </c>
      <c r="E17" s="74"/>
      <c r="F17" s="71"/>
    </row>
    <row r="18" spans="1:6" s="69" customFormat="1" ht="21.75">
      <c r="A18" s="218" t="s">
        <v>48</v>
      </c>
      <c r="B18" s="72" t="s">
        <v>187</v>
      </c>
      <c r="C18" s="70">
        <v>335000</v>
      </c>
      <c r="D18" s="76" t="s">
        <v>103</v>
      </c>
      <c r="E18" s="74"/>
      <c r="F18" s="71"/>
    </row>
    <row r="19" spans="1:6" s="69" customFormat="1" ht="21.75">
      <c r="A19" s="218" t="s">
        <v>69</v>
      </c>
      <c r="B19" s="72" t="s">
        <v>188</v>
      </c>
      <c r="C19" s="74" t="s">
        <v>103</v>
      </c>
      <c r="D19" s="76" t="s">
        <v>103</v>
      </c>
      <c r="E19" s="74"/>
      <c r="F19" s="71"/>
    </row>
    <row r="20" spans="1:6" s="69" customFormat="1" ht="21.75">
      <c r="A20" s="218" t="s">
        <v>70</v>
      </c>
      <c r="B20" s="72" t="s">
        <v>196</v>
      </c>
      <c r="C20" s="74" t="s">
        <v>103</v>
      </c>
      <c r="D20" s="76" t="s">
        <v>103</v>
      </c>
      <c r="E20" s="74"/>
      <c r="F20" s="71"/>
    </row>
    <row r="21" spans="1:6" s="69" customFormat="1" ht="21.75">
      <c r="A21" s="218" t="s">
        <v>102</v>
      </c>
      <c r="B21" s="72" t="s">
        <v>189</v>
      </c>
      <c r="C21" s="74" t="s">
        <v>103</v>
      </c>
      <c r="D21" s="76" t="s">
        <v>103</v>
      </c>
      <c r="E21" s="74"/>
      <c r="F21" s="71"/>
    </row>
    <row r="22" spans="1:6" s="69" customFormat="1" ht="21.75">
      <c r="A22" s="218" t="s">
        <v>208</v>
      </c>
      <c r="B22" s="72" t="s">
        <v>55</v>
      </c>
      <c r="C22" s="70"/>
      <c r="D22" s="242"/>
      <c r="E22" s="70">
        <v>1658228</v>
      </c>
      <c r="F22" s="71">
        <v>77</v>
      </c>
    </row>
    <row r="23" spans="1:6" s="69" customFormat="1" ht="21.75">
      <c r="A23" s="218" t="s">
        <v>246</v>
      </c>
      <c r="B23" s="77" t="s">
        <v>96</v>
      </c>
      <c r="C23" s="70"/>
      <c r="D23" s="78"/>
      <c r="E23" s="73">
        <v>204547</v>
      </c>
      <c r="F23" s="75">
        <v>75</v>
      </c>
    </row>
    <row r="24" spans="1:6" s="69" customFormat="1" ht="21.75">
      <c r="A24" s="218" t="s">
        <v>162</v>
      </c>
      <c r="B24" s="77"/>
      <c r="C24" s="74"/>
      <c r="D24" s="78"/>
      <c r="E24" s="74" t="s">
        <v>103</v>
      </c>
      <c r="F24" s="125" t="s">
        <v>103</v>
      </c>
    </row>
    <row r="25" spans="1:6" s="69" customFormat="1" ht="21.75">
      <c r="A25" s="218" t="s">
        <v>53</v>
      </c>
      <c r="B25" s="77" t="s">
        <v>54</v>
      </c>
      <c r="C25" s="70"/>
      <c r="D25" s="242"/>
      <c r="E25" s="70">
        <v>573825</v>
      </c>
      <c r="F25" s="125">
        <v>2</v>
      </c>
    </row>
    <row r="26" spans="1:6" s="69" customFormat="1" ht="21.75">
      <c r="A26" s="218" t="s">
        <v>94</v>
      </c>
      <c r="B26" s="77" t="s">
        <v>95</v>
      </c>
      <c r="C26" s="70"/>
      <c r="D26" s="78"/>
      <c r="E26" s="73">
        <v>2253455</v>
      </c>
      <c r="F26" s="125">
        <v>45</v>
      </c>
    </row>
    <row r="27" spans="1:6" s="69" customFormat="1" ht="21.75">
      <c r="A27" s="218" t="s">
        <v>243</v>
      </c>
      <c r="B27" s="77" t="s">
        <v>244</v>
      </c>
      <c r="C27" s="70">
        <v>24600</v>
      </c>
      <c r="D27" s="78" t="s">
        <v>103</v>
      </c>
      <c r="E27" s="73"/>
      <c r="F27" s="76"/>
    </row>
    <row r="28" spans="1:6" s="69" customFormat="1" ht="21.75">
      <c r="A28" s="218" t="s">
        <v>247</v>
      </c>
      <c r="B28" s="72" t="s">
        <v>93</v>
      </c>
      <c r="C28" s="70"/>
      <c r="D28" s="71"/>
      <c r="E28" s="70">
        <v>2590998</v>
      </c>
      <c r="F28" s="76">
        <v>3</v>
      </c>
    </row>
    <row r="29" spans="1:6" s="69" customFormat="1" ht="21.75">
      <c r="A29" s="218" t="s">
        <v>256</v>
      </c>
      <c r="B29" s="72" t="s">
        <v>51</v>
      </c>
      <c r="C29" s="73"/>
      <c r="D29" s="71"/>
      <c r="E29" s="70">
        <v>991499</v>
      </c>
      <c r="F29" s="125">
        <v>76</v>
      </c>
    </row>
    <row r="30" spans="1:6" s="69" customFormat="1" ht="21.75">
      <c r="A30" s="218"/>
      <c r="B30" s="72"/>
      <c r="C30" s="147"/>
      <c r="D30" s="78"/>
      <c r="E30" s="70"/>
      <c r="F30" s="229"/>
    </row>
    <row r="31" spans="1:6" s="69" customFormat="1" ht="21.75">
      <c r="A31" s="238"/>
      <c r="B31" s="77"/>
      <c r="C31" s="79"/>
      <c r="D31" s="78"/>
      <c r="E31" s="73"/>
      <c r="F31" s="148"/>
    </row>
    <row r="32" spans="1:6" s="69" customFormat="1" ht="21.75">
      <c r="A32" s="219"/>
      <c r="B32" s="216"/>
      <c r="C32" s="215"/>
      <c r="D32" s="75"/>
      <c r="E32" s="147"/>
      <c r="F32" s="148"/>
    </row>
    <row r="33" spans="2:6" ht="24" thickBot="1">
      <c r="B33" s="80"/>
      <c r="C33" s="81">
        <f>INT(SUM(C6:C32)+SUM(D6:D32)/100)</f>
        <v>8272554</v>
      </c>
      <c r="D33" s="123">
        <f>MOD(SUM(D6:D32),100)</f>
        <v>78</v>
      </c>
      <c r="E33" s="81">
        <f>INT(SUM(E6:E32)+SUM(F6:F32)/100)</f>
        <v>8272554</v>
      </c>
      <c r="F33" s="124">
        <f>MOD(SUM(F6:F32),100)</f>
        <v>78</v>
      </c>
    </row>
    <row r="34" spans="2:6" ht="24" thickTop="1">
      <c r="B34" s="80"/>
      <c r="C34" s="149"/>
      <c r="D34" s="150"/>
      <c r="E34" s="149"/>
      <c r="F34" s="150"/>
    </row>
    <row r="35" spans="1:6" ht="23.25">
      <c r="A35" s="302" t="s">
        <v>224</v>
      </c>
      <c r="B35" s="302"/>
      <c r="C35" s="302"/>
      <c r="D35" s="302"/>
      <c r="E35" s="302"/>
      <c r="F35" s="302"/>
    </row>
    <row r="36" spans="1:6" ht="23.25">
      <c r="A36" s="248" t="s">
        <v>225</v>
      </c>
      <c r="B36" s="248"/>
      <c r="C36" s="248"/>
      <c r="D36" s="248"/>
      <c r="E36" s="248"/>
      <c r="F36" s="248"/>
    </row>
    <row r="37" spans="1:5" ht="23.25">
      <c r="A37" s="249" t="s">
        <v>226</v>
      </c>
      <c r="C37" s="248"/>
      <c r="D37" s="248"/>
      <c r="E37" s="248"/>
    </row>
    <row r="38" spans="3:5" ht="23.25">
      <c r="C38" s="301"/>
      <c r="D38" s="301"/>
      <c r="E38" s="301"/>
    </row>
  </sheetData>
  <mergeCells count="9">
    <mergeCell ref="C38:E38"/>
    <mergeCell ref="A35:F35"/>
    <mergeCell ref="A1:F1"/>
    <mergeCell ref="A2:F2"/>
    <mergeCell ref="A3:F3"/>
    <mergeCell ref="A4:A5"/>
    <mergeCell ref="B4:B5"/>
    <mergeCell ref="C4:D5"/>
    <mergeCell ref="E4:F5"/>
  </mergeCells>
  <printOptions/>
  <pageMargins left="0.4724409448818898" right="0.4724409448818898" top="0.31496062992125984" bottom="0.1968503937007874" header="0.31496062992125984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1"/>
  <sheetViews>
    <sheetView view="pageBreakPreview" zoomScaleSheetLayoutView="100" workbookViewId="0" topLeftCell="A1">
      <selection activeCell="F9" sqref="F9"/>
    </sheetView>
  </sheetViews>
  <sheetFormatPr defaultColWidth="9.140625" defaultRowHeight="21.75"/>
  <cols>
    <col min="1" max="5" width="9.140625" style="156" customWidth="1"/>
    <col min="6" max="6" width="21.28125" style="156" customWidth="1"/>
    <col min="7" max="7" width="14.57421875" style="156" bestFit="1" customWidth="1"/>
    <col min="8" max="16384" width="9.140625" style="156" customWidth="1"/>
  </cols>
  <sheetData>
    <row r="1" spans="1:10" ht="23.25">
      <c r="A1" s="287" t="s">
        <v>77</v>
      </c>
      <c r="B1" s="287"/>
      <c r="C1" s="287"/>
      <c r="D1" s="287"/>
      <c r="E1" s="287"/>
      <c r="F1" s="287"/>
      <c r="G1" s="287"/>
      <c r="H1" s="287"/>
      <c r="I1" s="155"/>
      <c r="J1" s="155"/>
    </row>
    <row r="2" spans="1:10" ht="23.25">
      <c r="A2" s="287" t="s">
        <v>245</v>
      </c>
      <c r="B2" s="287"/>
      <c r="C2" s="287"/>
      <c r="D2" s="287"/>
      <c r="E2" s="287"/>
      <c r="F2" s="287"/>
      <c r="G2" s="287"/>
      <c r="H2" s="287"/>
      <c r="I2" s="155"/>
      <c r="J2" s="155"/>
    </row>
    <row r="3" spans="1:10" ht="24" customHeight="1">
      <c r="A3" s="287" t="s">
        <v>209</v>
      </c>
      <c r="B3" s="287"/>
      <c r="C3" s="287"/>
      <c r="D3" s="287"/>
      <c r="E3" s="287"/>
      <c r="F3" s="287"/>
      <c r="G3" s="287"/>
      <c r="H3" s="287"/>
      <c r="I3" s="155"/>
      <c r="J3" s="155"/>
    </row>
    <row r="4" spans="1:10" ht="24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</row>
    <row r="5" spans="1:10" ht="24" customHeight="1">
      <c r="A5" s="122" t="s">
        <v>216</v>
      </c>
      <c r="B5" s="155"/>
      <c r="C5" s="155"/>
      <c r="D5" s="155"/>
      <c r="E5" s="155"/>
      <c r="F5" s="155"/>
      <c r="G5" s="244">
        <v>99750</v>
      </c>
      <c r="H5" s="155"/>
      <c r="I5" s="155"/>
      <c r="J5" s="155"/>
    </row>
    <row r="6" spans="1:7" s="122" customFormat="1" ht="23.25">
      <c r="A6" s="122" t="s">
        <v>212</v>
      </c>
      <c r="G6" s="244">
        <v>336910.17</v>
      </c>
    </row>
    <row r="7" spans="1:7" s="122" customFormat="1" ht="23.25">
      <c r="A7" s="122" t="s">
        <v>213</v>
      </c>
      <c r="G7" s="244">
        <v>144188.6</v>
      </c>
    </row>
    <row r="8" spans="1:7" s="122" customFormat="1" ht="23.25">
      <c r="A8" s="122" t="s">
        <v>214</v>
      </c>
      <c r="G8" s="244">
        <f>10260-9880</f>
        <v>380</v>
      </c>
    </row>
    <row r="9" spans="1:7" s="122" customFormat="1" ht="23.25">
      <c r="A9" s="122" t="s">
        <v>217</v>
      </c>
      <c r="G9" s="244">
        <v>209500</v>
      </c>
    </row>
    <row r="10" spans="1:7" s="122" customFormat="1" ht="23.25">
      <c r="A10" s="122" t="s">
        <v>221</v>
      </c>
      <c r="G10" s="244">
        <v>207000</v>
      </c>
    </row>
    <row r="11" spans="1:7" s="122" customFormat="1" ht="23.25">
      <c r="A11" s="122" t="s">
        <v>222</v>
      </c>
      <c r="G11" s="244">
        <v>131500</v>
      </c>
    </row>
    <row r="12" spans="1:7" s="122" customFormat="1" ht="23.25">
      <c r="A12" s="122" t="s">
        <v>218</v>
      </c>
      <c r="G12" s="244">
        <v>151500</v>
      </c>
    </row>
    <row r="13" spans="1:7" s="122" customFormat="1" ht="23.25">
      <c r="A13" s="122" t="s">
        <v>219</v>
      </c>
      <c r="G13" s="244">
        <v>137500</v>
      </c>
    </row>
    <row r="14" spans="1:7" s="122" customFormat="1" ht="23.25">
      <c r="A14" s="122" t="s">
        <v>220</v>
      </c>
      <c r="G14" s="244">
        <v>240000</v>
      </c>
    </row>
    <row r="15" s="122" customFormat="1" ht="23.25">
      <c r="G15" s="244"/>
    </row>
    <row r="16" s="122" customFormat="1" ht="24" thickBot="1">
      <c r="G16" s="245">
        <f>SUM(G5:G15)</f>
        <v>1658228.77</v>
      </c>
    </row>
    <row r="17" spans="1:10" ht="24" thickTop="1">
      <c r="A17" s="122"/>
      <c r="B17" s="122"/>
      <c r="C17" s="122"/>
      <c r="D17" s="122"/>
      <c r="E17" s="122"/>
      <c r="F17" s="122"/>
      <c r="G17" s="159"/>
      <c r="H17" s="122"/>
      <c r="I17" s="122"/>
      <c r="J17" s="122"/>
    </row>
    <row r="18" spans="1:10" ht="23.25">
      <c r="A18" s="122"/>
      <c r="B18" s="122"/>
      <c r="C18" s="122"/>
      <c r="D18" s="122"/>
      <c r="E18" s="122"/>
      <c r="F18" s="122"/>
      <c r="G18" s="159"/>
      <c r="H18" s="122"/>
      <c r="I18" s="122"/>
      <c r="J18" s="122"/>
    </row>
    <row r="19" spans="1:10" ht="23.25">
      <c r="A19" s="122"/>
      <c r="B19" s="122"/>
      <c r="C19" s="122"/>
      <c r="D19" s="122"/>
      <c r="E19" s="122"/>
      <c r="F19" s="122"/>
      <c r="G19" s="159"/>
      <c r="H19" s="122"/>
      <c r="I19" s="122"/>
      <c r="J19" s="122"/>
    </row>
    <row r="20" spans="1:10" ht="23.25">
      <c r="A20" s="122"/>
      <c r="B20" s="122"/>
      <c r="C20" s="122"/>
      <c r="D20" s="122"/>
      <c r="E20" s="122"/>
      <c r="F20" s="122"/>
      <c r="G20" s="159"/>
      <c r="H20" s="122"/>
      <c r="I20" s="122"/>
      <c r="J20" s="122"/>
    </row>
    <row r="21" spans="1:10" ht="23.25">
      <c r="A21" s="122"/>
      <c r="B21" s="122"/>
      <c r="C21" s="122"/>
      <c r="D21" s="122"/>
      <c r="E21" s="122"/>
      <c r="F21" s="122"/>
      <c r="G21" s="160"/>
      <c r="H21" s="122"/>
      <c r="I21" s="122"/>
      <c r="J21" s="122"/>
    </row>
    <row r="22" spans="1:10" ht="23.25">
      <c r="A22" s="122"/>
      <c r="B22" s="122"/>
      <c r="C22" s="122"/>
      <c r="D22" s="122"/>
      <c r="E22" s="122"/>
      <c r="F22" s="122"/>
      <c r="G22" s="160"/>
      <c r="H22" s="122"/>
      <c r="I22" s="122"/>
      <c r="J22" s="122"/>
    </row>
    <row r="23" spans="1:10" ht="23.25">
      <c r="A23" s="122"/>
      <c r="B23" s="122"/>
      <c r="C23" s="122"/>
      <c r="D23" s="122"/>
      <c r="E23" s="122"/>
      <c r="F23" s="122"/>
      <c r="G23" s="160"/>
      <c r="H23" s="122"/>
      <c r="I23" s="122"/>
      <c r="J23" s="122"/>
    </row>
    <row r="24" spans="1:10" ht="23.25">
      <c r="A24" s="122"/>
      <c r="B24" s="122"/>
      <c r="C24" s="122"/>
      <c r="D24" s="122"/>
      <c r="E24" s="122"/>
      <c r="F24" s="122"/>
      <c r="G24" s="160"/>
      <c r="H24" s="122"/>
      <c r="I24" s="122"/>
      <c r="J24" s="122"/>
    </row>
    <row r="25" spans="1:10" ht="23.25">
      <c r="A25" s="122"/>
      <c r="B25" s="122"/>
      <c r="C25" s="122"/>
      <c r="D25" s="122"/>
      <c r="E25" s="122"/>
      <c r="F25" s="157"/>
      <c r="G25" s="160"/>
      <c r="H25" s="122"/>
      <c r="I25" s="122"/>
      <c r="J25" s="122"/>
    </row>
    <row r="26" spans="1:10" ht="23.25">
      <c r="A26" s="122"/>
      <c r="B26" s="122"/>
      <c r="C26" s="122"/>
      <c r="D26" s="122"/>
      <c r="E26" s="122"/>
      <c r="F26" s="122"/>
      <c r="G26" s="160"/>
      <c r="H26" s="122"/>
      <c r="I26" s="122"/>
      <c r="J26" s="122"/>
    </row>
    <row r="27" spans="1:7" ht="23.25">
      <c r="A27" s="122"/>
      <c r="B27" s="122"/>
      <c r="C27" s="122"/>
      <c r="D27" s="122"/>
      <c r="E27" s="122"/>
      <c r="F27" s="122"/>
      <c r="G27" s="162"/>
    </row>
    <row r="28" spans="1:7" ht="23.25">
      <c r="A28" s="122"/>
      <c r="B28" s="122"/>
      <c r="C28" s="122"/>
      <c r="D28" s="122"/>
      <c r="E28" s="122"/>
      <c r="F28" s="209" t="s">
        <v>136</v>
      </c>
      <c r="G28" s="160"/>
    </row>
    <row r="29" spans="6:7" ht="23.25">
      <c r="F29" s="122"/>
      <c r="G29" s="163"/>
    </row>
    <row r="30" ht="23.25">
      <c r="F30" s="209" t="s">
        <v>137</v>
      </c>
    </row>
    <row r="31" ht="23.25">
      <c r="F31" s="209" t="s">
        <v>135</v>
      </c>
    </row>
    <row r="32" spans="1:10" ht="23.25">
      <c r="A32" s="287" t="s">
        <v>80</v>
      </c>
      <c r="B32" s="287"/>
      <c r="C32" s="287"/>
      <c r="D32" s="287"/>
      <c r="E32" s="287"/>
      <c r="F32" s="287"/>
      <c r="G32" s="287"/>
      <c r="H32" s="287"/>
      <c r="I32" s="155"/>
      <c r="J32" s="155"/>
    </row>
    <row r="33" spans="1:10" ht="23.25">
      <c r="A33" s="287" t="s">
        <v>245</v>
      </c>
      <c r="B33" s="287"/>
      <c r="C33" s="287"/>
      <c r="D33" s="287"/>
      <c r="E33" s="287"/>
      <c r="F33" s="287"/>
      <c r="G33" s="287"/>
      <c r="H33" s="287"/>
      <c r="I33" s="155"/>
      <c r="J33" s="155"/>
    </row>
    <row r="34" spans="1:10" ht="24" customHeight="1">
      <c r="A34" s="287" t="s">
        <v>81</v>
      </c>
      <c r="B34" s="287"/>
      <c r="C34" s="287"/>
      <c r="D34" s="287"/>
      <c r="E34" s="287"/>
      <c r="F34" s="287"/>
      <c r="G34" s="287"/>
      <c r="H34" s="287"/>
      <c r="I34" s="155"/>
      <c r="J34" s="155"/>
    </row>
    <row r="35" spans="1:7" s="122" customFormat="1" ht="23.25">
      <c r="A35" s="122" t="s">
        <v>204</v>
      </c>
      <c r="G35" s="244">
        <v>126747.75</v>
      </c>
    </row>
    <row r="36" spans="1:7" s="122" customFormat="1" ht="23.25">
      <c r="A36" s="122" t="s">
        <v>205</v>
      </c>
      <c r="G36" s="244">
        <v>77800</v>
      </c>
    </row>
    <row r="37" s="122" customFormat="1" ht="24" thickBot="1">
      <c r="G37" s="245">
        <f>SUM(G35:G36)</f>
        <v>204547.75</v>
      </c>
    </row>
    <row r="38" s="122" customFormat="1" ht="24" thickTop="1">
      <c r="G38" s="246"/>
    </row>
    <row r="39" s="122" customFormat="1" ht="23.25">
      <c r="G39" s="246"/>
    </row>
    <row r="40" s="122" customFormat="1" ht="23.25">
      <c r="G40" s="246"/>
    </row>
    <row r="41" s="122" customFormat="1" ht="23.25">
      <c r="G41" s="246"/>
    </row>
    <row r="42" spans="1:10" ht="23.25">
      <c r="A42" s="122"/>
      <c r="B42" s="122"/>
      <c r="C42" s="122"/>
      <c r="D42" s="122"/>
      <c r="E42" s="122"/>
      <c r="F42" s="122"/>
      <c r="G42" s="159"/>
      <c r="H42" s="122"/>
      <c r="I42" s="122"/>
      <c r="J42" s="122"/>
    </row>
    <row r="43" spans="1:10" ht="23.25">
      <c r="A43" s="122"/>
      <c r="B43" s="122"/>
      <c r="C43" s="122"/>
      <c r="D43" s="122"/>
      <c r="E43" s="122"/>
      <c r="F43" s="122"/>
      <c r="G43" s="159"/>
      <c r="H43" s="122"/>
      <c r="I43" s="122"/>
      <c r="J43" s="122"/>
    </row>
    <row r="44" spans="1:10" ht="23.25">
      <c r="A44" s="122"/>
      <c r="B44" s="122"/>
      <c r="C44" s="122"/>
      <c r="D44" s="122"/>
      <c r="E44" s="122"/>
      <c r="F44" s="122"/>
      <c r="G44" s="160"/>
      <c r="H44" s="122"/>
      <c r="I44" s="122"/>
      <c r="J44" s="122"/>
    </row>
    <row r="45" spans="1:10" ht="23.25">
      <c r="A45" s="122"/>
      <c r="B45" s="122"/>
      <c r="C45" s="122"/>
      <c r="D45" s="122"/>
      <c r="E45" s="122"/>
      <c r="F45" s="157"/>
      <c r="G45" s="160"/>
      <c r="H45" s="122"/>
      <c r="I45" s="122"/>
      <c r="J45" s="122"/>
    </row>
    <row r="46" spans="1:10" ht="23.25">
      <c r="A46" s="122"/>
      <c r="B46" s="122"/>
      <c r="C46" s="122"/>
      <c r="D46" s="122"/>
      <c r="E46" s="122"/>
      <c r="F46" s="122"/>
      <c r="G46" s="160"/>
      <c r="H46" s="122"/>
      <c r="I46" s="122"/>
      <c r="J46" s="122"/>
    </row>
    <row r="47" spans="1:7" ht="23.25">
      <c r="A47" s="122"/>
      <c r="B47" s="122"/>
      <c r="C47" s="122"/>
      <c r="D47" s="122"/>
      <c r="E47" s="122"/>
      <c r="F47" s="122"/>
      <c r="G47" s="162"/>
    </row>
    <row r="48" spans="1:7" ht="23.25">
      <c r="A48" s="122"/>
      <c r="B48" s="122"/>
      <c r="C48" s="122"/>
      <c r="D48" s="122"/>
      <c r="E48" s="122"/>
      <c r="F48" s="209" t="s">
        <v>136</v>
      </c>
      <c r="G48" s="160"/>
    </row>
    <row r="49" spans="6:7" ht="23.25">
      <c r="F49" s="122"/>
      <c r="G49" s="163"/>
    </row>
    <row r="50" ht="23.25">
      <c r="F50" s="209" t="s">
        <v>137</v>
      </c>
    </row>
    <row r="51" ht="23.25">
      <c r="F51" s="209" t="s">
        <v>135</v>
      </c>
    </row>
    <row r="65" spans="1:10" ht="23.25">
      <c r="A65" s="287" t="s">
        <v>210</v>
      </c>
      <c r="B65" s="287"/>
      <c r="C65" s="287"/>
      <c r="D65" s="287"/>
      <c r="E65" s="287"/>
      <c r="F65" s="287"/>
      <c r="G65" s="287"/>
      <c r="H65" s="287"/>
      <c r="I65" s="155"/>
      <c r="J65" s="155"/>
    </row>
    <row r="66" spans="1:10" ht="23.25">
      <c r="A66" s="287" t="s">
        <v>245</v>
      </c>
      <c r="B66" s="287"/>
      <c r="C66" s="287"/>
      <c r="D66" s="287"/>
      <c r="E66" s="287"/>
      <c r="F66" s="287"/>
      <c r="G66" s="287"/>
      <c r="H66" s="287"/>
      <c r="I66" s="155"/>
      <c r="J66" s="155"/>
    </row>
    <row r="67" spans="1:10" ht="23.25">
      <c r="A67" s="287" t="s">
        <v>234</v>
      </c>
      <c r="B67" s="287"/>
      <c r="C67" s="287"/>
      <c r="D67" s="287"/>
      <c r="E67" s="287"/>
      <c r="F67" s="287"/>
      <c r="G67" s="287"/>
      <c r="H67" s="287"/>
      <c r="I67" s="155"/>
      <c r="J67" s="155"/>
    </row>
    <row r="68" spans="1:10" ht="23.25">
      <c r="A68" s="212" t="s">
        <v>34</v>
      </c>
      <c r="B68" s="155"/>
      <c r="C68" s="155"/>
      <c r="D68" s="155"/>
      <c r="E68" s="155"/>
      <c r="F68" s="155"/>
      <c r="G68" s="155"/>
      <c r="H68" s="155"/>
      <c r="I68" s="155"/>
      <c r="J68" s="155"/>
    </row>
    <row r="69" spans="1:10" ht="23.25">
      <c r="A69" s="247" t="s">
        <v>235</v>
      </c>
      <c r="B69" s="155"/>
      <c r="C69" s="155"/>
      <c r="D69" s="155"/>
      <c r="E69" s="155"/>
      <c r="F69" s="155"/>
      <c r="G69" s="159">
        <f>356.38+393.21</f>
        <v>749.5899999999999</v>
      </c>
      <c r="H69" s="155"/>
      <c r="I69" s="155"/>
      <c r="J69" s="155"/>
    </row>
    <row r="70" spans="1:10" ht="23.25">
      <c r="A70" s="247" t="s">
        <v>237</v>
      </c>
      <c r="B70" s="155"/>
      <c r="C70" s="155"/>
      <c r="D70" s="155"/>
      <c r="E70" s="155"/>
      <c r="F70" s="155"/>
      <c r="G70" s="159">
        <f>1074494.91+859465.08</f>
        <v>1933959.9899999998</v>
      </c>
      <c r="H70" s="155"/>
      <c r="I70" s="155"/>
      <c r="J70" s="155"/>
    </row>
    <row r="71" spans="1:10" ht="23.25">
      <c r="A71" s="247" t="s">
        <v>238</v>
      </c>
      <c r="B71" s="155"/>
      <c r="C71" s="155"/>
      <c r="D71" s="155"/>
      <c r="E71" s="155"/>
      <c r="F71" s="155"/>
      <c r="G71" s="159">
        <f>106663.97+45716.2</f>
        <v>152380.16999999998</v>
      </c>
      <c r="H71" s="155"/>
      <c r="I71" s="155"/>
      <c r="J71" s="155"/>
    </row>
    <row r="72" spans="1:10" ht="23.25">
      <c r="A72" s="247" t="s">
        <v>239</v>
      </c>
      <c r="B72" s="155"/>
      <c r="C72" s="155"/>
      <c r="D72" s="155"/>
      <c r="E72" s="155"/>
      <c r="F72" s="155"/>
      <c r="G72" s="159">
        <f>174293.2+81638.63</f>
        <v>255931.83000000002</v>
      </c>
      <c r="H72" s="155"/>
      <c r="I72" s="155"/>
      <c r="J72" s="155"/>
    </row>
    <row r="73" spans="1:10" ht="23.25">
      <c r="A73" s="247" t="s">
        <v>252</v>
      </c>
      <c r="B73" s="155"/>
      <c r="C73" s="155"/>
      <c r="D73" s="155"/>
      <c r="E73" s="155"/>
      <c r="F73" s="155"/>
      <c r="G73" s="159">
        <v>27857.77</v>
      </c>
      <c r="H73" s="155"/>
      <c r="I73" s="155"/>
      <c r="J73" s="155"/>
    </row>
    <row r="74" spans="1:10" ht="23.25">
      <c r="A74" s="247" t="s">
        <v>253</v>
      </c>
      <c r="B74" s="155"/>
      <c r="C74" s="155"/>
      <c r="D74" s="155"/>
      <c r="E74" s="155"/>
      <c r="F74" s="155"/>
      <c r="G74" s="159">
        <v>13108.68</v>
      </c>
      <c r="H74" s="155"/>
      <c r="I74" s="155"/>
      <c r="J74" s="155"/>
    </row>
    <row r="75" spans="1:10" ht="23.25">
      <c r="A75" s="247" t="s">
        <v>254</v>
      </c>
      <c r="B75" s="155"/>
      <c r="C75" s="155"/>
      <c r="D75" s="155"/>
      <c r="E75" s="155"/>
      <c r="F75" s="155"/>
      <c r="G75" s="159">
        <v>31177</v>
      </c>
      <c r="H75" s="155"/>
      <c r="I75" s="155"/>
      <c r="J75" s="155"/>
    </row>
    <row r="76" spans="1:10" ht="23.25">
      <c r="A76" s="247"/>
      <c r="B76" s="155"/>
      <c r="C76" s="155"/>
      <c r="D76" s="155"/>
      <c r="E76" s="155"/>
      <c r="F76" s="155"/>
      <c r="G76" s="260">
        <f>SUM(G69:G75)</f>
        <v>2415165.03</v>
      </c>
      <c r="H76" s="155"/>
      <c r="I76" s="155"/>
      <c r="J76" s="155"/>
    </row>
    <row r="77" spans="1:10" ht="23.25">
      <c r="A77" s="259" t="s">
        <v>36</v>
      </c>
      <c r="B77" s="155"/>
      <c r="C77" s="155"/>
      <c r="D77" s="155"/>
      <c r="E77" s="155"/>
      <c r="F77" s="155"/>
      <c r="G77" s="159"/>
      <c r="H77" s="155"/>
      <c r="I77" s="155"/>
      <c r="J77" s="155"/>
    </row>
    <row r="78" spans="1:10" ht="23.25">
      <c r="A78" s="247" t="s">
        <v>248</v>
      </c>
      <c r="B78" s="155"/>
      <c r="C78" s="155"/>
      <c r="D78" s="155"/>
      <c r="E78" s="155"/>
      <c r="F78" s="155"/>
      <c r="G78" s="159">
        <v>150</v>
      </c>
      <c r="H78" s="155"/>
      <c r="I78" s="155"/>
      <c r="J78" s="155"/>
    </row>
    <row r="79" spans="1:10" ht="23.25">
      <c r="A79" s="247" t="s">
        <v>249</v>
      </c>
      <c r="B79" s="155"/>
      <c r="C79" s="155"/>
      <c r="D79" s="155"/>
      <c r="E79" s="155"/>
      <c r="F79" s="155"/>
      <c r="G79" s="160">
        <f>9880+2660</f>
        <v>12540</v>
      </c>
      <c r="H79" s="155"/>
      <c r="I79" s="155"/>
      <c r="J79" s="155"/>
    </row>
    <row r="80" spans="1:10" ht="23.25">
      <c r="A80" s="247" t="s">
        <v>250</v>
      </c>
      <c r="B80" s="155"/>
      <c r="C80" s="155"/>
      <c r="D80" s="155"/>
      <c r="E80" s="155"/>
      <c r="F80" s="155"/>
      <c r="G80" s="160">
        <v>235</v>
      </c>
      <c r="H80" s="155"/>
      <c r="I80" s="155"/>
      <c r="J80" s="155"/>
    </row>
    <row r="81" spans="1:10" ht="23.25">
      <c r="A81" s="247"/>
      <c r="B81" s="155"/>
      <c r="C81" s="155"/>
      <c r="D81" s="155"/>
      <c r="E81" s="155"/>
      <c r="F81" s="155"/>
      <c r="G81" s="260">
        <f>SUM(G78:G80)</f>
        <v>12925</v>
      </c>
      <c r="H81" s="155"/>
      <c r="I81" s="155"/>
      <c r="J81" s="155"/>
    </row>
    <row r="82" spans="1:10" ht="23.25">
      <c r="A82" s="259" t="s">
        <v>40</v>
      </c>
      <c r="B82" s="155"/>
      <c r="C82" s="155"/>
      <c r="D82" s="155"/>
      <c r="E82" s="155"/>
      <c r="F82" s="155"/>
      <c r="G82" s="159"/>
      <c r="H82" s="155"/>
      <c r="I82" s="155"/>
      <c r="J82" s="155"/>
    </row>
    <row r="83" spans="1:10" ht="23.25">
      <c r="A83" s="247" t="s">
        <v>251</v>
      </c>
      <c r="B83" s="155"/>
      <c r="C83" s="155"/>
      <c r="D83" s="155"/>
      <c r="E83" s="155"/>
      <c r="F83" s="155"/>
      <c r="G83" s="260">
        <v>1928</v>
      </c>
      <c r="H83" s="155"/>
      <c r="I83" s="155"/>
      <c r="J83" s="155"/>
    </row>
    <row r="84" spans="1:10" ht="23.25">
      <c r="A84" s="247"/>
      <c r="B84" s="155"/>
      <c r="C84" s="155"/>
      <c r="D84" s="155"/>
      <c r="E84" s="155"/>
      <c r="F84" s="155"/>
      <c r="G84" s="160"/>
      <c r="H84" s="155"/>
      <c r="I84" s="155"/>
      <c r="J84" s="155"/>
    </row>
    <row r="85" spans="1:10" ht="23.25">
      <c r="A85" s="259" t="s">
        <v>42</v>
      </c>
      <c r="B85" s="155"/>
      <c r="C85" s="155"/>
      <c r="D85" s="155"/>
      <c r="E85" s="155"/>
      <c r="F85" s="155"/>
      <c r="G85" s="159"/>
      <c r="H85" s="155"/>
      <c r="I85" s="155"/>
      <c r="J85" s="155"/>
    </row>
    <row r="86" spans="1:10" ht="23.25">
      <c r="A86" s="247" t="s">
        <v>236</v>
      </c>
      <c r="B86" s="155"/>
      <c r="C86" s="155"/>
      <c r="D86" s="155"/>
      <c r="E86" s="155"/>
      <c r="F86" s="155"/>
      <c r="G86" s="260">
        <v>6000</v>
      </c>
      <c r="H86" s="155"/>
      <c r="I86" s="155"/>
      <c r="J86" s="155"/>
    </row>
    <row r="87" spans="1:10" ht="23.25">
      <c r="A87" s="259" t="s">
        <v>48</v>
      </c>
      <c r="B87" s="155"/>
      <c r="C87" s="155"/>
      <c r="D87" s="155"/>
      <c r="E87" s="155"/>
      <c r="F87" s="155"/>
      <c r="G87" s="159"/>
      <c r="H87" s="155"/>
      <c r="I87" s="155"/>
      <c r="J87" s="155"/>
    </row>
    <row r="88" spans="1:10" ht="23.25">
      <c r="A88" s="247" t="s">
        <v>255</v>
      </c>
      <c r="B88" s="155"/>
      <c r="C88" s="155"/>
      <c r="D88" s="155"/>
      <c r="E88" s="155"/>
      <c r="F88" s="155"/>
      <c r="G88" s="260">
        <v>154980</v>
      </c>
      <c r="H88" s="155"/>
      <c r="I88" s="155"/>
      <c r="J88" s="155"/>
    </row>
    <row r="89" spans="1:10" ht="23.25">
      <c r="A89" s="247"/>
      <c r="B89" s="155"/>
      <c r="C89" s="155"/>
      <c r="D89" s="155"/>
      <c r="E89" s="155"/>
      <c r="F89" s="155"/>
      <c r="G89" s="159"/>
      <c r="H89" s="155"/>
      <c r="I89" s="155"/>
      <c r="J89" s="155"/>
    </row>
    <row r="90" spans="1:10" ht="24" thickBot="1">
      <c r="A90" s="247"/>
      <c r="B90" s="155"/>
      <c r="C90" s="155"/>
      <c r="D90" s="155"/>
      <c r="E90" s="155"/>
      <c r="F90" s="155"/>
      <c r="G90" s="161">
        <f>G76+G81+G83+G86+G88</f>
        <v>2590998.03</v>
      </c>
      <c r="H90" s="155"/>
      <c r="I90" s="155"/>
      <c r="J90" s="155"/>
    </row>
    <row r="91" spans="1:10" ht="24" thickTop="1">
      <c r="A91" s="247"/>
      <c r="B91" s="155"/>
      <c r="C91" s="155"/>
      <c r="D91" s="155"/>
      <c r="E91" s="155"/>
      <c r="F91" s="155"/>
      <c r="G91" s="159"/>
      <c r="H91" s="155"/>
      <c r="I91" s="155"/>
      <c r="J91" s="155"/>
    </row>
    <row r="92" spans="1:10" ht="23.25">
      <c r="A92" s="247"/>
      <c r="B92" s="155"/>
      <c r="C92" s="155"/>
      <c r="D92" s="155"/>
      <c r="E92" s="155"/>
      <c r="F92" s="155"/>
      <c r="G92" s="159"/>
      <c r="H92" s="155"/>
      <c r="I92" s="155"/>
      <c r="J92" s="155"/>
    </row>
    <row r="93" spans="1:6" ht="23.25">
      <c r="A93" s="122"/>
      <c r="B93" s="122"/>
      <c r="F93" s="250" t="s">
        <v>136</v>
      </c>
    </row>
    <row r="94" ht="21.75">
      <c r="F94" s="251"/>
    </row>
    <row r="95" ht="21.75">
      <c r="F95" s="250" t="s">
        <v>137</v>
      </c>
    </row>
    <row r="96" ht="21.75">
      <c r="F96" s="250" t="s">
        <v>135</v>
      </c>
    </row>
    <row r="97" spans="1:10" ht="23.25">
      <c r="A97" s="287" t="s">
        <v>211</v>
      </c>
      <c r="B97" s="287"/>
      <c r="C97" s="287"/>
      <c r="D97" s="287"/>
      <c r="E97" s="287"/>
      <c r="F97" s="287"/>
      <c r="G97" s="287"/>
      <c r="H97" s="287"/>
      <c r="I97" s="155"/>
      <c r="J97" s="155"/>
    </row>
    <row r="98" spans="1:10" ht="23.25">
      <c r="A98" s="287" t="s">
        <v>257</v>
      </c>
      <c r="B98" s="287"/>
      <c r="C98" s="287"/>
      <c r="D98" s="287"/>
      <c r="E98" s="287"/>
      <c r="F98" s="287"/>
      <c r="G98" s="287"/>
      <c r="H98" s="287"/>
      <c r="I98" s="155"/>
      <c r="J98" s="155"/>
    </row>
    <row r="99" spans="1:10" ht="23.25">
      <c r="A99" s="287" t="s">
        <v>78</v>
      </c>
      <c r="B99" s="287"/>
      <c r="C99" s="287"/>
      <c r="D99" s="287"/>
      <c r="E99" s="287"/>
      <c r="F99" s="287"/>
      <c r="G99" s="287"/>
      <c r="H99" s="287"/>
      <c r="I99" s="155"/>
      <c r="J99" s="155"/>
    </row>
    <row r="100" spans="1:10" ht="23.25">
      <c r="A100" s="212"/>
      <c r="B100" s="155"/>
      <c r="C100" s="155"/>
      <c r="D100" s="155"/>
      <c r="E100" s="155"/>
      <c r="F100" s="155"/>
      <c r="G100" s="155"/>
      <c r="H100" s="155"/>
      <c r="I100" s="155"/>
      <c r="J100" s="155"/>
    </row>
    <row r="101" spans="1:10" ht="23.25">
      <c r="A101" s="247" t="s">
        <v>223</v>
      </c>
      <c r="B101" s="155"/>
      <c r="C101" s="155"/>
      <c r="D101" s="155"/>
      <c r="E101" s="155"/>
      <c r="F101" s="155"/>
      <c r="G101" s="159">
        <v>1469.09</v>
      </c>
      <c r="H101" s="155"/>
      <c r="I101" s="155"/>
      <c r="J101" s="155"/>
    </row>
    <row r="102" spans="1:10" ht="23.25">
      <c r="A102" s="122" t="s">
        <v>155</v>
      </c>
      <c r="B102" s="122"/>
      <c r="C102" s="122"/>
      <c r="D102" s="122"/>
      <c r="E102" s="122"/>
      <c r="F102" s="122"/>
      <c r="G102" s="159">
        <v>319264.87</v>
      </c>
      <c r="H102" s="122"/>
      <c r="I102" s="122"/>
      <c r="J102" s="122"/>
    </row>
    <row r="103" spans="1:10" ht="23.25">
      <c r="A103" s="122" t="s">
        <v>156</v>
      </c>
      <c r="B103" s="122"/>
      <c r="C103" s="122"/>
      <c r="D103" s="122"/>
      <c r="E103" s="122"/>
      <c r="F103" s="122"/>
      <c r="G103" s="159">
        <v>2460.04</v>
      </c>
      <c r="H103" s="122"/>
      <c r="I103" s="122"/>
      <c r="J103" s="122"/>
    </row>
    <row r="104" spans="1:10" ht="23.25">
      <c r="A104" s="122" t="s">
        <v>157</v>
      </c>
      <c r="B104" s="122"/>
      <c r="C104" s="122"/>
      <c r="D104" s="122"/>
      <c r="E104" s="122"/>
      <c r="F104" s="122"/>
      <c r="G104" s="160">
        <v>14085.74</v>
      </c>
      <c r="H104" s="122"/>
      <c r="I104" s="122"/>
      <c r="J104" s="122"/>
    </row>
    <row r="105" spans="1:10" ht="23.25">
      <c r="A105" s="122" t="s">
        <v>79</v>
      </c>
      <c r="B105" s="122"/>
      <c r="C105" s="122"/>
      <c r="D105" s="122"/>
      <c r="E105" s="122"/>
      <c r="F105" s="122"/>
      <c r="G105" s="160">
        <v>653170.02</v>
      </c>
      <c r="H105" s="122"/>
      <c r="I105" s="122"/>
      <c r="J105" s="122"/>
    </row>
    <row r="106" spans="1:10" ht="23.25">
      <c r="A106" s="122" t="s">
        <v>158</v>
      </c>
      <c r="B106" s="122"/>
      <c r="C106" s="122"/>
      <c r="D106" s="122"/>
      <c r="E106" s="122"/>
      <c r="F106" s="122"/>
      <c r="G106" s="160">
        <v>1050</v>
      </c>
      <c r="H106" s="122"/>
      <c r="I106" s="122"/>
      <c r="J106" s="122"/>
    </row>
    <row r="107" spans="1:8" ht="23.25">
      <c r="A107" s="122"/>
      <c r="B107" s="122"/>
      <c r="C107" s="122"/>
      <c r="D107" s="122"/>
      <c r="E107" s="122"/>
      <c r="F107" s="157"/>
      <c r="G107" s="159"/>
      <c r="H107" s="122"/>
    </row>
    <row r="108" spans="1:7" ht="24" thickBot="1">
      <c r="A108" s="164"/>
      <c r="B108" s="122"/>
      <c r="C108" s="122"/>
      <c r="D108" s="122"/>
      <c r="E108" s="122"/>
      <c r="F108" s="122"/>
      <c r="G108" s="161">
        <f>SUM(G101:G106)</f>
        <v>991499.76</v>
      </c>
    </row>
    <row r="109" spans="1:7" ht="24" thickTop="1">
      <c r="A109" s="164"/>
      <c r="B109" s="122"/>
      <c r="C109" s="122"/>
      <c r="D109" s="122"/>
      <c r="E109" s="122"/>
      <c r="F109" s="122"/>
      <c r="G109" s="160"/>
    </row>
    <row r="110" spans="1:7" ht="23.25">
      <c r="A110" s="164"/>
      <c r="B110" s="122"/>
      <c r="C110" s="122"/>
      <c r="D110" s="122"/>
      <c r="E110" s="122"/>
      <c r="F110" s="122"/>
      <c r="G110" s="160"/>
    </row>
    <row r="111" ht="23.25">
      <c r="G111" s="160"/>
    </row>
    <row r="113" spans="1:6" ht="23.25">
      <c r="A113" s="122"/>
      <c r="B113" s="122"/>
      <c r="F113" s="250" t="s">
        <v>136</v>
      </c>
    </row>
    <row r="114" ht="21.75">
      <c r="F114" s="251"/>
    </row>
    <row r="115" ht="21.75">
      <c r="F115" s="250" t="s">
        <v>137</v>
      </c>
    </row>
    <row r="116" ht="21.75">
      <c r="F116" s="250" t="s">
        <v>135</v>
      </c>
    </row>
    <row r="131" spans="1:10" ht="23.25">
      <c r="A131" s="155"/>
      <c r="B131" s="155"/>
      <c r="C131" s="155"/>
      <c r="D131" s="155"/>
      <c r="E131" s="155"/>
      <c r="F131" s="155"/>
      <c r="G131" s="155"/>
      <c r="H131" s="155"/>
      <c r="I131" s="155"/>
      <c r="J131" s="155"/>
    </row>
    <row r="132" spans="1:7" ht="23.25">
      <c r="A132" s="122"/>
      <c r="B132" s="122"/>
      <c r="C132" s="122"/>
      <c r="D132" s="122"/>
      <c r="E132" s="122"/>
      <c r="F132" s="122"/>
      <c r="G132" s="159"/>
    </row>
    <row r="133" spans="1:7" ht="23.25">
      <c r="A133" s="122"/>
      <c r="B133" s="122"/>
      <c r="C133" s="122"/>
      <c r="D133" s="122"/>
      <c r="G133" s="160"/>
    </row>
    <row r="134" spans="1:7" ht="23.25">
      <c r="A134" s="122"/>
      <c r="B134" s="122"/>
      <c r="C134" s="122"/>
      <c r="D134" s="122"/>
      <c r="G134" s="162"/>
    </row>
    <row r="135" spans="1:7" ht="23.25">
      <c r="A135" s="122"/>
      <c r="B135" s="122"/>
      <c r="C135" s="122"/>
      <c r="D135" s="122"/>
      <c r="G135" s="162"/>
    </row>
    <row r="136" spans="1:7" ht="23.25">
      <c r="A136" s="122"/>
      <c r="B136" s="122"/>
      <c r="C136" s="122"/>
      <c r="D136" s="122"/>
      <c r="G136" s="162"/>
    </row>
    <row r="137" spans="1:7" ht="23.25">
      <c r="A137" s="122"/>
      <c r="B137" s="122"/>
      <c r="C137" s="122"/>
      <c r="D137" s="122"/>
      <c r="G137" s="162"/>
    </row>
    <row r="138" spans="1:7" ht="23.25">
      <c r="A138" s="122"/>
      <c r="F138" s="158"/>
      <c r="G138" s="160"/>
    </row>
    <row r="139" spans="1:7" ht="23.25">
      <c r="A139" s="122"/>
      <c r="G139" s="162"/>
    </row>
    <row r="140" spans="6:7" ht="23.25">
      <c r="F140" s="158"/>
      <c r="G140" s="160"/>
    </row>
    <row r="141" ht="21">
      <c r="F141" s="158"/>
    </row>
  </sheetData>
  <mergeCells count="12">
    <mergeCell ref="A99:H99"/>
    <mergeCell ref="A33:H33"/>
    <mergeCell ref="A34:H34"/>
    <mergeCell ref="A97:H97"/>
    <mergeCell ref="A98:H98"/>
    <mergeCell ref="A65:H65"/>
    <mergeCell ref="A66:H66"/>
    <mergeCell ref="A67:H67"/>
    <mergeCell ref="A1:H1"/>
    <mergeCell ref="A2:H2"/>
    <mergeCell ref="A3:H3"/>
    <mergeCell ref="A32:H32"/>
  </mergeCells>
  <printOptions/>
  <pageMargins left="0.75" right="0.75" top="1" bottom="1" header="0.5" footer="0.5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18"/>
  <sheetViews>
    <sheetView view="pageBreakPreview" zoomScaleSheetLayoutView="100" workbookViewId="0" topLeftCell="A1">
      <selection activeCell="A4" sqref="A4"/>
    </sheetView>
  </sheetViews>
  <sheetFormatPr defaultColWidth="9.140625" defaultRowHeight="21.75"/>
  <cols>
    <col min="1" max="1" width="16.140625" style="108" bestFit="1" customWidth="1"/>
    <col min="2" max="4" width="11.140625" style="108" bestFit="1" customWidth="1"/>
    <col min="5" max="5" width="13.57421875" style="108" customWidth="1"/>
    <col min="6" max="6" width="8.140625" style="108" bestFit="1" customWidth="1"/>
    <col min="7" max="8" width="11.140625" style="108" bestFit="1" customWidth="1"/>
    <col min="9" max="10" width="9.8515625" style="108" bestFit="1" customWidth="1"/>
    <col min="11" max="11" width="11.140625" style="108" customWidth="1"/>
    <col min="12" max="12" width="9.8515625" style="108" bestFit="1" customWidth="1"/>
    <col min="13" max="13" width="11.140625" style="108" bestFit="1" customWidth="1"/>
    <col min="14" max="16" width="9.8515625" style="108" bestFit="1" customWidth="1"/>
    <col min="17" max="17" width="12.00390625" style="108" bestFit="1" customWidth="1"/>
    <col min="18" max="16384" width="9.140625" style="108" customWidth="1"/>
  </cols>
  <sheetData>
    <row r="1" spans="1:17" ht="23.25">
      <c r="A1" s="317" t="s">
        <v>15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</row>
    <row r="2" spans="1:17" ht="23.25">
      <c r="A2" s="317" t="s">
        <v>16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</row>
    <row r="3" spans="1:17" ht="24" thickBot="1">
      <c r="A3" s="318" t="s">
        <v>275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</row>
    <row r="4" spans="1:17" s="94" customFormat="1" ht="18.75">
      <c r="A4" s="89" t="s">
        <v>17</v>
      </c>
      <c r="B4" s="90" t="s">
        <v>115</v>
      </c>
      <c r="C4" s="314" t="s">
        <v>117</v>
      </c>
      <c r="D4" s="316"/>
      <c r="E4" s="314" t="s">
        <v>120</v>
      </c>
      <c r="F4" s="316"/>
      <c r="G4" s="314" t="s">
        <v>121</v>
      </c>
      <c r="H4" s="316"/>
      <c r="I4" s="314" t="s">
        <v>122</v>
      </c>
      <c r="J4" s="315"/>
      <c r="K4" s="90" t="s">
        <v>126</v>
      </c>
      <c r="L4" s="90" t="s">
        <v>127</v>
      </c>
      <c r="M4" s="91" t="s">
        <v>130</v>
      </c>
      <c r="N4" s="92" t="s">
        <v>131</v>
      </c>
      <c r="O4" s="92" t="s">
        <v>134</v>
      </c>
      <c r="P4" s="92" t="s">
        <v>184</v>
      </c>
      <c r="Q4" s="93" t="s">
        <v>18</v>
      </c>
    </row>
    <row r="5" spans="1:17" s="94" customFormat="1" ht="19.5" thickBot="1">
      <c r="A5" s="95" t="s">
        <v>19</v>
      </c>
      <c r="B5" s="96" t="s">
        <v>116</v>
      </c>
      <c r="C5" s="97" t="s">
        <v>118</v>
      </c>
      <c r="D5" s="98" t="s">
        <v>119</v>
      </c>
      <c r="E5" s="96" t="s">
        <v>111</v>
      </c>
      <c r="F5" s="96" t="s">
        <v>112</v>
      </c>
      <c r="G5" s="96" t="s">
        <v>113</v>
      </c>
      <c r="H5" s="96" t="s">
        <v>114</v>
      </c>
      <c r="I5" s="98" t="s">
        <v>123</v>
      </c>
      <c r="J5" s="99" t="s">
        <v>124</v>
      </c>
      <c r="K5" s="97" t="s">
        <v>125</v>
      </c>
      <c r="L5" s="97" t="s">
        <v>128</v>
      </c>
      <c r="M5" s="100" t="s">
        <v>129</v>
      </c>
      <c r="N5" s="101" t="s">
        <v>132</v>
      </c>
      <c r="O5" s="101" t="s">
        <v>133</v>
      </c>
      <c r="P5" s="101" t="s">
        <v>185</v>
      </c>
      <c r="Q5" s="102"/>
    </row>
    <row r="6" spans="1:17" ht="18.75">
      <c r="A6" s="103" t="s">
        <v>141</v>
      </c>
      <c r="B6" s="104"/>
      <c r="C6" s="104"/>
      <c r="D6" s="105"/>
      <c r="E6" s="104"/>
      <c r="F6" s="104"/>
      <c r="G6" s="104"/>
      <c r="H6" s="104"/>
      <c r="I6" s="104"/>
      <c r="J6" s="106"/>
      <c r="K6" s="105"/>
      <c r="L6" s="105"/>
      <c r="M6" s="106"/>
      <c r="N6" s="107"/>
      <c r="O6" s="107"/>
      <c r="P6" s="107"/>
      <c r="Q6" s="107"/>
    </row>
    <row r="7" spans="1:17" ht="18.75">
      <c r="A7" s="126" t="s">
        <v>138</v>
      </c>
      <c r="B7" s="111">
        <v>0</v>
      </c>
      <c r="C7" s="112">
        <v>0</v>
      </c>
      <c r="D7" s="114">
        <v>0</v>
      </c>
      <c r="E7" s="112">
        <v>0</v>
      </c>
      <c r="F7" s="112">
        <v>0</v>
      </c>
      <c r="G7" s="112">
        <v>0</v>
      </c>
      <c r="H7" s="112">
        <v>0</v>
      </c>
      <c r="I7" s="112">
        <v>0</v>
      </c>
      <c r="J7" s="112">
        <v>0</v>
      </c>
      <c r="K7" s="112">
        <v>0</v>
      </c>
      <c r="L7" s="112">
        <v>0</v>
      </c>
      <c r="M7" s="112">
        <v>0</v>
      </c>
      <c r="N7" s="112">
        <v>0</v>
      </c>
      <c r="O7" s="112">
        <v>0</v>
      </c>
      <c r="P7" s="112">
        <v>0</v>
      </c>
      <c r="Q7" s="109">
        <f>SUM(B7:P7)</f>
        <v>0</v>
      </c>
    </row>
    <row r="8" spans="1:17" ht="18.75">
      <c r="A8" s="126" t="s">
        <v>139</v>
      </c>
      <c r="B8" s="111">
        <v>0</v>
      </c>
      <c r="C8" s="112">
        <v>0</v>
      </c>
      <c r="D8" s="114">
        <v>0</v>
      </c>
      <c r="E8" s="112">
        <v>0</v>
      </c>
      <c r="F8" s="112">
        <v>0</v>
      </c>
      <c r="G8" s="112">
        <v>0</v>
      </c>
      <c r="H8" s="112">
        <v>0</v>
      </c>
      <c r="I8" s="112">
        <v>0</v>
      </c>
      <c r="J8" s="112">
        <v>0</v>
      </c>
      <c r="K8" s="112">
        <v>0</v>
      </c>
      <c r="L8" s="112">
        <v>0</v>
      </c>
      <c r="M8" s="112">
        <v>0</v>
      </c>
      <c r="N8" s="112">
        <v>0</v>
      </c>
      <c r="O8" s="112">
        <v>0</v>
      </c>
      <c r="P8" s="112">
        <v>0</v>
      </c>
      <c r="Q8" s="109">
        <f>SUM(B8:P8)</f>
        <v>0</v>
      </c>
    </row>
    <row r="9" spans="1:17" ht="18.75">
      <c r="A9" s="126" t="s">
        <v>140</v>
      </c>
      <c r="B9" s="111">
        <v>0</v>
      </c>
      <c r="C9" s="112">
        <v>0</v>
      </c>
      <c r="D9" s="114">
        <v>0</v>
      </c>
      <c r="E9" s="112">
        <v>0</v>
      </c>
      <c r="F9" s="112">
        <v>0</v>
      </c>
      <c r="G9" s="112">
        <v>0</v>
      </c>
      <c r="H9" s="112">
        <v>0</v>
      </c>
      <c r="I9" s="112">
        <v>0</v>
      </c>
      <c r="J9" s="112">
        <v>0</v>
      </c>
      <c r="K9" s="112">
        <v>0</v>
      </c>
      <c r="L9" s="112">
        <v>0</v>
      </c>
      <c r="M9" s="112">
        <v>0</v>
      </c>
      <c r="N9" s="112">
        <v>0</v>
      </c>
      <c r="O9" s="112">
        <v>0</v>
      </c>
      <c r="P9" s="112">
        <v>0</v>
      </c>
      <c r="Q9" s="109">
        <f>SUM(B9:P9)</f>
        <v>0</v>
      </c>
    </row>
    <row r="10" spans="1:17" ht="18.75">
      <c r="A10" s="110" t="s">
        <v>20</v>
      </c>
      <c r="B10" s="111">
        <f>SUM(B7:B9)</f>
        <v>0</v>
      </c>
      <c r="C10" s="111">
        <f aca="true" t="shared" si="0" ref="C10:P10">SUM(C7:C9)</f>
        <v>0</v>
      </c>
      <c r="D10" s="111">
        <f t="shared" si="0"/>
        <v>0</v>
      </c>
      <c r="E10" s="111">
        <f>SUM(E7:E9)</f>
        <v>0</v>
      </c>
      <c r="F10" s="111">
        <f t="shared" si="0"/>
        <v>0</v>
      </c>
      <c r="G10" s="111">
        <f t="shared" si="0"/>
        <v>0</v>
      </c>
      <c r="H10" s="111">
        <f t="shared" si="0"/>
        <v>0</v>
      </c>
      <c r="I10" s="111">
        <f t="shared" si="0"/>
        <v>0</v>
      </c>
      <c r="J10" s="111">
        <f t="shared" si="0"/>
        <v>0</v>
      </c>
      <c r="K10" s="111">
        <f t="shared" si="0"/>
        <v>0</v>
      </c>
      <c r="L10" s="111">
        <f t="shared" si="0"/>
        <v>0</v>
      </c>
      <c r="M10" s="111">
        <f t="shared" si="0"/>
        <v>0</v>
      </c>
      <c r="N10" s="111">
        <f t="shared" si="0"/>
        <v>0</v>
      </c>
      <c r="O10" s="111">
        <f t="shared" si="0"/>
        <v>0</v>
      </c>
      <c r="P10" s="111">
        <f t="shared" si="0"/>
        <v>0</v>
      </c>
      <c r="Q10" s="109">
        <f>SUM(B10:P10)</f>
        <v>0</v>
      </c>
    </row>
    <row r="11" spans="1:17" s="133" customFormat="1" ht="18.75">
      <c r="A11" s="127" t="s">
        <v>21</v>
      </c>
      <c r="B11" s="131"/>
      <c r="C11" s="131">
        <f>0</f>
        <v>0</v>
      </c>
      <c r="D11" s="131">
        <f>0</f>
        <v>0</v>
      </c>
      <c r="E11" s="131">
        <f>0</f>
        <v>0</v>
      </c>
      <c r="F11" s="131">
        <f>0</f>
        <v>0</v>
      </c>
      <c r="G11" s="131">
        <f>0</f>
        <v>0</v>
      </c>
      <c r="H11" s="131">
        <f>0</f>
        <v>0</v>
      </c>
      <c r="I11" s="131">
        <f>0</f>
        <v>0</v>
      </c>
      <c r="J11" s="131">
        <f>0</f>
        <v>0</v>
      </c>
      <c r="K11" s="131">
        <f>0</f>
        <v>0</v>
      </c>
      <c r="L11" s="131">
        <f>0</f>
        <v>0</v>
      </c>
      <c r="M11" s="131">
        <f>0</f>
        <v>0</v>
      </c>
      <c r="N11" s="131">
        <f>0</f>
        <v>0</v>
      </c>
      <c r="O11" s="131">
        <f>0</f>
        <v>0</v>
      </c>
      <c r="P11" s="131">
        <f>0</f>
        <v>0</v>
      </c>
      <c r="Q11" s="132">
        <f>SUM(B11:P11)</f>
        <v>0</v>
      </c>
    </row>
    <row r="12" spans="1:17" ht="18.75">
      <c r="A12" s="113" t="s">
        <v>142</v>
      </c>
      <c r="B12" s="111"/>
      <c r="C12" s="112"/>
      <c r="D12" s="114"/>
      <c r="E12" s="112"/>
      <c r="F12" s="112"/>
      <c r="G12" s="112"/>
      <c r="H12" s="112"/>
      <c r="I12" s="112"/>
      <c r="J12" s="112"/>
      <c r="K12" s="114"/>
      <c r="L12" s="114"/>
      <c r="M12" s="112"/>
      <c r="N12" s="109"/>
      <c r="O12" s="109"/>
      <c r="P12" s="109"/>
      <c r="Q12" s="109"/>
    </row>
    <row r="13" spans="1:17" ht="18.75">
      <c r="A13" s="110">
        <v>101</v>
      </c>
      <c r="B13" s="111">
        <v>0</v>
      </c>
      <c r="C13" s="111">
        <v>23600</v>
      </c>
      <c r="D13" s="111">
        <v>0</v>
      </c>
      <c r="E13" s="111">
        <v>0</v>
      </c>
      <c r="F13" s="111">
        <v>0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111">
        <v>0</v>
      </c>
      <c r="O13" s="111">
        <v>0</v>
      </c>
      <c r="P13" s="111">
        <v>0</v>
      </c>
      <c r="Q13" s="109">
        <f aca="true" t="shared" si="1" ref="Q13:Q18">SUM(B13:P13)</f>
        <v>23600</v>
      </c>
    </row>
    <row r="14" spans="1:17" ht="18.75">
      <c r="A14" s="110">
        <v>102</v>
      </c>
      <c r="B14" s="111">
        <v>0</v>
      </c>
      <c r="C14" s="111">
        <v>56355.16</v>
      </c>
      <c r="D14" s="111">
        <v>31810</v>
      </c>
      <c r="E14" s="111">
        <v>0</v>
      </c>
      <c r="F14" s="111">
        <v>0</v>
      </c>
      <c r="G14" s="111">
        <v>22460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09">
        <f t="shared" si="1"/>
        <v>110625.16</v>
      </c>
    </row>
    <row r="15" spans="1:17" ht="18.75">
      <c r="A15" s="110">
        <v>103</v>
      </c>
      <c r="B15" s="111">
        <v>0</v>
      </c>
      <c r="C15" s="111">
        <f>3500+6000</f>
        <v>9500</v>
      </c>
      <c r="D15" s="111">
        <v>3000</v>
      </c>
      <c r="E15" s="111">
        <v>0</v>
      </c>
      <c r="F15" s="111">
        <v>0</v>
      </c>
      <c r="G15" s="111">
        <v>1500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09">
        <f t="shared" si="1"/>
        <v>14000</v>
      </c>
    </row>
    <row r="16" spans="1:17" ht="18.75">
      <c r="A16" s="110">
        <v>106</v>
      </c>
      <c r="B16" s="111">
        <v>0</v>
      </c>
      <c r="C16" s="111">
        <v>5700</v>
      </c>
      <c r="D16" s="111">
        <v>0</v>
      </c>
      <c r="E16" s="111">
        <v>0</v>
      </c>
      <c r="F16" s="111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  <c r="L16" s="111">
        <v>0</v>
      </c>
      <c r="M16" s="111">
        <v>0</v>
      </c>
      <c r="N16" s="111">
        <v>0</v>
      </c>
      <c r="O16" s="111">
        <v>0</v>
      </c>
      <c r="P16" s="111">
        <v>0</v>
      </c>
      <c r="Q16" s="109">
        <f t="shared" si="1"/>
        <v>5700</v>
      </c>
    </row>
    <row r="17" spans="1:17" ht="18.75">
      <c r="A17" s="110" t="s">
        <v>20</v>
      </c>
      <c r="B17" s="111">
        <f>SUM(B13:B16)</f>
        <v>0</v>
      </c>
      <c r="C17" s="111">
        <f>SUM(C13:C16)</f>
        <v>95155.16</v>
      </c>
      <c r="D17" s="111">
        <f aca="true" t="shared" si="2" ref="D17:P17">SUM(D13:D16)</f>
        <v>34810</v>
      </c>
      <c r="E17" s="111">
        <f t="shared" si="2"/>
        <v>0</v>
      </c>
      <c r="F17" s="111">
        <f t="shared" si="2"/>
        <v>0</v>
      </c>
      <c r="G17" s="111">
        <f t="shared" si="2"/>
        <v>23960</v>
      </c>
      <c r="H17" s="111">
        <f t="shared" si="2"/>
        <v>0</v>
      </c>
      <c r="I17" s="111">
        <f t="shared" si="2"/>
        <v>0</v>
      </c>
      <c r="J17" s="111">
        <f t="shared" si="2"/>
        <v>0</v>
      </c>
      <c r="K17" s="111">
        <f t="shared" si="2"/>
        <v>0</v>
      </c>
      <c r="L17" s="111">
        <f t="shared" si="2"/>
        <v>0</v>
      </c>
      <c r="M17" s="111">
        <f t="shared" si="2"/>
        <v>0</v>
      </c>
      <c r="N17" s="111">
        <f t="shared" si="2"/>
        <v>0</v>
      </c>
      <c r="O17" s="111">
        <f t="shared" si="2"/>
        <v>0</v>
      </c>
      <c r="P17" s="111">
        <f t="shared" si="2"/>
        <v>0</v>
      </c>
      <c r="Q17" s="109">
        <f t="shared" si="1"/>
        <v>153925.16</v>
      </c>
    </row>
    <row r="18" spans="1:17" s="133" customFormat="1" ht="18.75">
      <c r="A18" s="127" t="s">
        <v>21</v>
      </c>
      <c r="B18" s="131">
        <f>0</f>
        <v>0</v>
      </c>
      <c r="C18" s="131">
        <f>82979.03+93950+95155.16</f>
        <v>272084.19</v>
      </c>
      <c r="D18" s="131">
        <f>34810+34810+34810</f>
        <v>104430</v>
      </c>
      <c r="E18" s="131">
        <f>0</f>
        <v>0</v>
      </c>
      <c r="F18" s="131">
        <f>0</f>
        <v>0</v>
      </c>
      <c r="G18" s="131">
        <f>23960+23960+23960</f>
        <v>71880</v>
      </c>
      <c r="H18" s="131">
        <f>0</f>
        <v>0</v>
      </c>
      <c r="I18" s="131">
        <f>0</f>
        <v>0</v>
      </c>
      <c r="J18" s="131">
        <f>0</f>
        <v>0</v>
      </c>
      <c r="K18" s="131">
        <f>0</f>
        <v>0</v>
      </c>
      <c r="L18" s="131">
        <f>0</f>
        <v>0</v>
      </c>
      <c r="M18" s="131">
        <f>0</f>
        <v>0</v>
      </c>
      <c r="N18" s="131">
        <f>0</f>
        <v>0</v>
      </c>
      <c r="O18" s="131">
        <f>0</f>
        <v>0</v>
      </c>
      <c r="P18" s="131">
        <f>0</f>
        <v>0</v>
      </c>
      <c r="Q18" s="132">
        <f t="shared" si="1"/>
        <v>448394.19</v>
      </c>
    </row>
    <row r="19" spans="1:17" ht="18.75">
      <c r="A19" s="113" t="s">
        <v>144</v>
      </c>
      <c r="B19" s="111"/>
      <c r="C19" s="111"/>
      <c r="D19" s="115"/>
      <c r="E19" s="112"/>
      <c r="F19" s="112"/>
      <c r="G19" s="112"/>
      <c r="H19" s="111"/>
      <c r="I19" s="112"/>
      <c r="J19" s="112"/>
      <c r="K19" s="114"/>
      <c r="L19" s="114"/>
      <c r="M19" s="112"/>
      <c r="N19" s="109"/>
      <c r="O19" s="109"/>
      <c r="P19" s="109"/>
      <c r="Q19" s="109"/>
    </row>
    <row r="20" spans="1:17" ht="18.75">
      <c r="A20" s="110">
        <v>131</v>
      </c>
      <c r="B20" s="111">
        <v>0</v>
      </c>
      <c r="C20" s="111">
        <v>29640</v>
      </c>
      <c r="D20" s="111">
        <v>56400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49200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09">
        <f>SUM(B20:P20)</f>
        <v>135240</v>
      </c>
    </row>
    <row r="21" spans="1:17" ht="18.75">
      <c r="A21" s="110" t="s">
        <v>20</v>
      </c>
      <c r="B21" s="111">
        <f aca="true" t="shared" si="3" ref="B21:P21">B20</f>
        <v>0</v>
      </c>
      <c r="C21" s="111">
        <f t="shared" si="3"/>
        <v>29640</v>
      </c>
      <c r="D21" s="111">
        <f t="shared" si="3"/>
        <v>56400</v>
      </c>
      <c r="E21" s="111">
        <f>SUM(E20)</f>
        <v>0</v>
      </c>
      <c r="F21" s="111">
        <f t="shared" si="3"/>
        <v>0</v>
      </c>
      <c r="G21" s="111">
        <f t="shared" si="3"/>
        <v>0</v>
      </c>
      <c r="H21" s="111">
        <f t="shared" si="3"/>
        <v>0</v>
      </c>
      <c r="I21" s="111">
        <f t="shared" si="3"/>
        <v>0</v>
      </c>
      <c r="J21" s="111">
        <f t="shared" si="3"/>
        <v>0</v>
      </c>
      <c r="K21" s="111">
        <f t="shared" si="3"/>
        <v>49200</v>
      </c>
      <c r="L21" s="111">
        <f t="shared" si="3"/>
        <v>0</v>
      </c>
      <c r="M21" s="111">
        <f t="shared" si="3"/>
        <v>0</v>
      </c>
      <c r="N21" s="111">
        <f t="shared" si="3"/>
        <v>0</v>
      </c>
      <c r="O21" s="111">
        <f t="shared" si="3"/>
        <v>0</v>
      </c>
      <c r="P21" s="111">
        <f t="shared" si="3"/>
        <v>0</v>
      </c>
      <c r="Q21" s="109">
        <f>SUM(B21:P21)</f>
        <v>135240</v>
      </c>
    </row>
    <row r="22" spans="1:17" s="133" customFormat="1" ht="18.75">
      <c r="A22" s="127" t="s">
        <v>21</v>
      </c>
      <c r="B22" s="131">
        <f>0</f>
        <v>0</v>
      </c>
      <c r="C22" s="131">
        <v>29640</v>
      </c>
      <c r="D22" s="131">
        <v>56400</v>
      </c>
      <c r="E22" s="131">
        <f>0</f>
        <v>0</v>
      </c>
      <c r="F22" s="131">
        <f>0</f>
        <v>0</v>
      </c>
      <c r="G22" s="131">
        <f>0</f>
        <v>0</v>
      </c>
      <c r="H22" s="131">
        <f>0</f>
        <v>0</v>
      </c>
      <c r="I22" s="131">
        <f>0</f>
        <v>0</v>
      </c>
      <c r="J22" s="131">
        <f>0</f>
        <v>0</v>
      </c>
      <c r="K22" s="131">
        <v>49200</v>
      </c>
      <c r="L22" s="131">
        <f>0</f>
        <v>0</v>
      </c>
      <c r="M22" s="131">
        <f>0</f>
        <v>0</v>
      </c>
      <c r="N22" s="131">
        <f>0</f>
        <v>0</v>
      </c>
      <c r="O22" s="131">
        <f>0</f>
        <v>0</v>
      </c>
      <c r="P22" s="131">
        <f>0</f>
        <v>0</v>
      </c>
      <c r="Q22" s="132">
        <f>SUM(B22:P22)</f>
        <v>135240</v>
      </c>
    </row>
    <row r="23" spans="1:17" ht="18.75">
      <c r="A23" s="117" t="s">
        <v>145</v>
      </c>
      <c r="B23" s="118"/>
      <c r="C23" s="118"/>
      <c r="D23" s="119"/>
      <c r="E23" s="104"/>
      <c r="F23" s="104"/>
      <c r="G23" s="104"/>
      <c r="H23" s="118"/>
      <c r="I23" s="104"/>
      <c r="J23" s="104"/>
      <c r="K23" s="105"/>
      <c r="L23" s="105"/>
      <c r="M23" s="104"/>
      <c r="N23" s="109"/>
      <c r="O23" s="109"/>
      <c r="P23" s="109"/>
      <c r="Q23" s="109"/>
    </row>
    <row r="24" spans="1:17" ht="18.75">
      <c r="A24" s="110">
        <v>201</v>
      </c>
      <c r="B24" s="111">
        <v>0</v>
      </c>
      <c r="C24" s="111">
        <v>88650</v>
      </c>
      <c r="D24" s="111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0</v>
      </c>
      <c r="O24" s="111">
        <v>0</v>
      </c>
      <c r="P24" s="111">
        <v>0</v>
      </c>
      <c r="Q24" s="109">
        <f aca="true" t="shared" si="4" ref="Q24:Q32">SUM(B24:P24)</f>
        <v>88650</v>
      </c>
    </row>
    <row r="25" spans="1:17" ht="18.75">
      <c r="A25" s="110">
        <v>203</v>
      </c>
      <c r="B25" s="111">
        <v>0</v>
      </c>
      <c r="C25" s="111">
        <v>0</v>
      </c>
      <c r="D25" s="111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0</v>
      </c>
      <c r="O25" s="111">
        <v>0</v>
      </c>
      <c r="P25" s="111">
        <v>0</v>
      </c>
      <c r="Q25" s="109">
        <f t="shared" si="4"/>
        <v>0</v>
      </c>
    </row>
    <row r="26" spans="1:17" ht="18.75">
      <c r="A26" s="110">
        <v>204</v>
      </c>
      <c r="B26" s="111">
        <v>0</v>
      </c>
      <c r="C26" s="111">
        <v>0</v>
      </c>
      <c r="D26" s="111">
        <v>0</v>
      </c>
      <c r="E26" s="111">
        <v>0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1">
        <v>0</v>
      </c>
      <c r="N26" s="111">
        <v>0</v>
      </c>
      <c r="O26" s="111">
        <v>0</v>
      </c>
      <c r="P26" s="111">
        <v>0</v>
      </c>
      <c r="Q26" s="109">
        <f t="shared" si="4"/>
        <v>0</v>
      </c>
    </row>
    <row r="27" spans="1:17" ht="18.75">
      <c r="A27" s="110">
        <v>205</v>
      </c>
      <c r="B27" s="111">
        <v>0</v>
      </c>
      <c r="C27" s="111">
        <v>10080</v>
      </c>
      <c r="D27" s="111">
        <v>6300</v>
      </c>
      <c r="E27" s="111">
        <v>0</v>
      </c>
      <c r="F27" s="111">
        <v>0</v>
      </c>
      <c r="G27" s="111">
        <v>3360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11">
        <v>0</v>
      </c>
      <c r="N27" s="111">
        <v>0</v>
      </c>
      <c r="O27" s="111">
        <v>0</v>
      </c>
      <c r="P27" s="111">
        <v>0</v>
      </c>
      <c r="Q27" s="109">
        <f t="shared" si="4"/>
        <v>19740</v>
      </c>
    </row>
    <row r="28" spans="1:17" ht="18.75">
      <c r="A28" s="110">
        <v>206</v>
      </c>
      <c r="B28" s="111">
        <v>0</v>
      </c>
      <c r="C28" s="111">
        <v>3000</v>
      </c>
      <c r="D28" s="111">
        <v>1500</v>
      </c>
      <c r="E28" s="111">
        <v>0</v>
      </c>
      <c r="F28" s="111">
        <v>0</v>
      </c>
      <c r="G28" s="111">
        <v>0</v>
      </c>
      <c r="H28" s="111">
        <v>0</v>
      </c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111">
        <v>0</v>
      </c>
      <c r="O28" s="111">
        <v>0</v>
      </c>
      <c r="P28" s="111">
        <v>0</v>
      </c>
      <c r="Q28" s="109">
        <f t="shared" si="4"/>
        <v>4500</v>
      </c>
    </row>
    <row r="29" spans="1:17" ht="18.75">
      <c r="A29" s="110">
        <v>207</v>
      </c>
      <c r="B29" s="111">
        <v>0</v>
      </c>
      <c r="C29" s="111">
        <v>0</v>
      </c>
      <c r="D29" s="111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09">
        <f t="shared" si="4"/>
        <v>0</v>
      </c>
    </row>
    <row r="30" spans="1:17" ht="18.75">
      <c r="A30" s="110">
        <v>208</v>
      </c>
      <c r="B30" s="111">
        <v>0</v>
      </c>
      <c r="C30" s="111">
        <v>2184</v>
      </c>
      <c r="D30" s="111">
        <v>31278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09">
        <f t="shared" si="4"/>
        <v>33462</v>
      </c>
    </row>
    <row r="31" spans="1:17" ht="18.75">
      <c r="A31" s="110" t="s">
        <v>20</v>
      </c>
      <c r="B31" s="111">
        <f aca="true" t="shared" si="5" ref="B31:P31">SUM(B24:B30)</f>
        <v>0</v>
      </c>
      <c r="C31" s="111">
        <f t="shared" si="5"/>
        <v>103914</v>
      </c>
      <c r="D31" s="111">
        <f>SUM(D24:D30)</f>
        <v>39078</v>
      </c>
      <c r="E31" s="111">
        <f t="shared" si="5"/>
        <v>0</v>
      </c>
      <c r="F31" s="111">
        <f t="shared" si="5"/>
        <v>0</v>
      </c>
      <c r="G31" s="111">
        <f t="shared" si="5"/>
        <v>3360</v>
      </c>
      <c r="H31" s="111">
        <f t="shared" si="5"/>
        <v>0</v>
      </c>
      <c r="I31" s="111">
        <f t="shared" si="5"/>
        <v>0</v>
      </c>
      <c r="J31" s="111">
        <f t="shared" si="5"/>
        <v>0</v>
      </c>
      <c r="K31" s="111">
        <f t="shared" si="5"/>
        <v>0</v>
      </c>
      <c r="L31" s="111">
        <f t="shared" si="5"/>
        <v>0</v>
      </c>
      <c r="M31" s="111">
        <f t="shared" si="5"/>
        <v>0</v>
      </c>
      <c r="N31" s="111">
        <f t="shared" si="5"/>
        <v>0</v>
      </c>
      <c r="O31" s="111">
        <f t="shared" si="5"/>
        <v>0</v>
      </c>
      <c r="P31" s="111">
        <f t="shared" si="5"/>
        <v>0</v>
      </c>
      <c r="Q31" s="109">
        <f t="shared" si="4"/>
        <v>146352</v>
      </c>
    </row>
    <row r="32" spans="1:17" s="133" customFormat="1" ht="18.75">
      <c r="A32" s="127" t="s">
        <v>21</v>
      </c>
      <c r="B32" s="131">
        <f>0</f>
        <v>0</v>
      </c>
      <c r="C32" s="131">
        <f>87351.58+93880+103914</f>
        <v>285145.58</v>
      </c>
      <c r="D32" s="131">
        <f>46065+46836+39078</f>
        <v>131979</v>
      </c>
      <c r="E32" s="131">
        <f>0</f>
        <v>0</v>
      </c>
      <c r="F32" s="131">
        <f>0</f>
        <v>0</v>
      </c>
      <c r="G32" s="131">
        <f>2480+3360</f>
        <v>5840</v>
      </c>
      <c r="H32" s="131">
        <f>0</f>
        <v>0</v>
      </c>
      <c r="I32" s="131">
        <f>0</f>
        <v>0</v>
      </c>
      <c r="J32" s="131">
        <f>0</f>
        <v>0</v>
      </c>
      <c r="K32" s="131">
        <f>0</f>
        <v>0</v>
      </c>
      <c r="L32" s="131">
        <f>0</f>
        <v>0</v>
      </c>
      <c r="M32" s="131">
        <f>0</f>
        <v>0</v>
      </c>
      <c r="N32" s="131">
        <f>0</f>
        <v>0</v>
      </c>
      <c r="O32" s="131">
        <f>0</f>
        <v>0</v>
      </c>
      <c r="P32" s="131">
        <f>0</f>
        <v>0</v>
      </c>
      <c r="Q32" s="132">
        <f t="shared" si="4"/>
        <v>422964.58</v>
      </c>
    </row>
    <row r="33" spans="1:17" s="133" customFormat="1" ht="21.75" customHeight="1">
      <c r="A33" s="128"/>
      <c r="B33" s="134"/>
      <c r="C33" s="134"/>
      <c r="D33" s="313" t="s">
        <v>8</v>
      </c>
      <c r="E33" s="313"/>
      <c r="F33" s="313"/>
      <c r="G33" s="134"/>
      <c r="H33" s="134"/>
      <c r="I33" s="134"/>
      <c r="J33" s="134"/>
      <c r="K33" s="313" t="s">
        <v>136</v>
      </c>
      <c r="L33" s="313"/>
      <c r="M33" s="313"/>
      <c r="N33" s="134"/>
      <c r="O33" s="134"/>
      <c r="P33" s="134"/>
      <c r="Q33" s="135"/>
    </row>
    <row r="34" spans="1:17" s="133" customFormat="1" ht="21.75" customHeight="1">
      <c r="A34" s="128"/>
      <c r="B34" s="134"/>
      <c r="C34" s="134"/>
      <c r="D34" s="142"/>
      <c r="E34" s="142"/>
      <c r="F34" s="142"/>
      <c r="G34" s="134"/>
      <c r="H34" s="134"/>
      <c r="I34" s="134"/>
      <c r="J34" s="134"/>
      <c r="K34" s="142"/>
      <c r="L34" s="142"/>
      <c r="M34" s="142"/>
      <c r="N34" s="134"/>
      <c r="O34" s="134"/>
      <c r="P34" s="134"/>
      <c r="Q34" s="135"/>
    </row>
    <row r="35" spans="1:17" s="133" customFormat="1" ht="21.75" customHeight="1">
      <c r="A35" s="128"/>
      <c r="B35" s="134"/>
      <c r="C35" s="142"/>
      <c r="D35" s="142"/>
      <c r="E35" s="116"/>
      <c r="F35" s="116"/>
      <c r="G35" s="134"/>
      <c r="H35" s="134"/>
      <c r="I35" s="134"/>
      <c r="J35" s="134"/>
      <c r="K35" s="116"/>
      <c r="L35" s="116"/>
      <c r="M35" s="134"/>
      <c r="N35" s="134"/>
      <c r="O35" s="134"/>
      <c r="P35" s="134"/>
      <c r="Q35" s="135"/>
    </row>
    <row r="36" spans="1:17" s="133" customFormat="1" ht="21.75" customHeight="1">
      <c r="A36" s="128"/>
      <c r="B36" s="134"/>
      <c r="C36" s="142"/>
      <c r="D36" s="313" t="s">
        <v>192</v>
      </c>
      <c r="E36" s="313"/>
      <c r="F36" s="313"/>
      <c r="G36" s="134"/>
      <c r="H36" s="134"/>
      <c r="I36" s="134"/>
      <c r="J36" s="134"/>
      <c r="K36" s="313" t="s">
        <v>137</v>
      </c>
      <c r="L36" s="313"/>
      <c r="M36" s="313"/>
      <c r="N36" s="134"/>
      <c r="O36" s="134"/>
      <c r="P36" s="134"/>
      <c r="Q36" s="135"/>
    </row>
    <row r="37" spans="1:17" s="133" customFormat="1" ht="21.75" customHeight="1">
      <c r="A37" s="128"/>
      <c r="B37" s="134"/>
      <c r="C37" s="134"/>
      <c r="D37" s="313" t="s">
        <v>159</v>
      </c>
      <c r="E37" s="313"/>
      <c r="F37" s="313"/>
      <c r="G37" s="134"/>
      <c r="H37" s="134"/>
      <c r="I37" s="134"/>
      <c r="J37" s="134"/>
      <c r="K37" s="313" t="s">
        <v>135</v>
      </c>
      <c r="L37" s="313"/>
      <c r="M37" s="313"/>
      <c r="N37" s="134"/>
      <c r="O37" s="134"/>
      <c r="P37" s="134"/>
      <c r="Q37" s="135"/>
    </row>
    <row r="38" spans="1:17" s="133" customFormat="1" ht="18.75">
      <c r="A38" s="128"/>
      <c r="B38" s="134"/>
      <c r="C38" s="134"/>
      <c r="D38" s="142"/>
      <c r="E38" s="142"/>
      <c r="F38" s="142"/>
      <c r="G38" s="134"/>
      <c r="H38" s="134"/>
      <c r="I38" s="134"/>
      <c r="J38" s="134"/>
      <c r="K38" s="142"/>
      <c r="L38" s="142"/>
      <c r="M38" s="142"/>
      <c r="N38" s="134"/>
      <c r="O38" s="134"/>
      <c r="P38" s="134"/>
      <c r="Q38" s="135"/>
    </row>
    <row r="39" spans="1:17" ht="19.5" thickBot="1">
      <c r="A39" s="319" t="s">
        <v>22</v>
      </c>
      <c r="B39" s="319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</row>
    <row r="40" spans="1:17" s="94" customFormat="1" ht="18.75">
      <c r="A40" s="89" t="s">
        <v>17</v>
      </c>
      <c r="B40" s="90" t="s">
        <v>115</v>
      </c>
      <c r="C40" s="314" t="s">
        <v>117</v>
      </c>
      <c r="D40" s="316"/>
      <c r="E40" s="314" t="s">
        <v>120</v>
      </c>
      <c r="F40" s="316"/>
      <c r="G40" s="314" t="s">
        <v>121</v>
      </c>
      <c r="H40" s="316"/>
      <c r="I40" s="314" t="s">
        <v>122</v>
      </c>
      <c r="J40" s="315"/>
      <c r="K40" s="90" t="s">
        <v>126</v>
      </c>
      <c r="L40" s="90" t="s">
        <v>127</v>
      </c>
      <c r="M40" s="91" t="s">
        <v>130</v>
      </c>
      <c r="N40" s="92" t="s">
        <v>131</v>
      </c>
      <c r="O40" s="92" t="s">
        <v>134</v>
      </c>
      <c r="P40" s="92" t="s">
        <v>184</v>
      </c>
      <c r="Q40" s="93" t="s">
        <v>18</v>
      </c>
    </row>
    <row r="41" spans="1:17" s="94" customFormat="1" ht="19.5" thickBot="1">
      <c r="A41" s="95" t="s">
        <v>19</v>
      </c>
      <c r="B41" s="96" t="s">
        <v>116</v>
      </c>
      <c r="C41" s="97" t="s">
        <v>118</v>
      </c>
      <c r="D41" s="98" t="s">
        <v>119</v>
      </c>
      <c r="E41" s="96" t="s">
        <v>111</v>
      </c>
      <c r="F41" s="96" t="s">
        <v>112</v>
      </c>
      <c r="G41" s="96" t="s">
        <v>113</v>
      </c>
      <c r="H41" s="96" t="s">
        <v>114</v>
      </c>
      <c r="I41" s="98" t="s">
        <v>123</v>
      </c>
      <c r="J41" s="99" t="s">
        <v>124</v>
      </c>
      <c r="K41" s="97" t="s">
        <v>125</v>
      </c>
      <c r="L41" s="97" t="s">
        <v>128</v>
      </c>
      <c r="M41" s="100" t="s">
        <v>129</v>
      </c>
      <c r="N41" s="101" t="s">
        <v>132</v>
      </c>
      <c r="O41" s="101" t="s">
        <v>133</v>
      </c>
      <c r="P41" s="101" t="s">
        <v>185</v>
      </c>
      <c r="Q41" s="102"/>
    </row>
    <row r="42" spans="1:17" ht="18.75">
      <c r="A42" s="113" t="s">
        <v>146</v>
      </c>
      <c r="B42" s="111"/>
      <c r="C42" s="111">
        <v>0</v>
      </c>
      <c r="D42" s="115"/>
      <c r="E42" s="112"/>
      <c r="F42" s="112"/>
      <c r="G42" s="112"/>
      <c r="H42" s="111"/>
      <c r="I42" s="112"/>
      <c r="J42" s="112"/>
      <c r="K42" s="114"/>
      <c r="L42" s="114"/>
      <c r="M42" s="111"/>
      <c r="N42" s="109"/>
      <c r="O42" s="109"/>
      <c r="P42" s="109"/>
      <c r="Q42" s="109"/>
    </row>
    <row r="43" spans="1:17" ht="18.75">
      <c r="A43" s="110">
        <v>251</v>
      </c>
      <c r="B43" s="111">
        <v>0</v>
      </c>
      <c r="C43" s="111">
        <f>10474+49640+14000+11000+3000</f>
        <v>88114</v>
      </c>
      <c r="D43" s="111">
        <v>7500</v>
      </c>
      <c r="E43" s="111">
        <v>0</v>
      </c>
      <c r="F43" s="111">
        <v>0</v>
      </c>
      <c r="G43" s="111">
        <v>7300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0</v>
      </c>
      <c r="P43" s="111">
        <v>0</v>
      </c>
      <c r="Q43" s="109">
        <f aca="true" t="shared" si="6" ref="Q43:Q50">SUM(B43:P43)</f>
        <v>102914</v>
      </c>
    </row>
    <row r="44" spans="1:17" ht="18.75">
      <c r="A44" s="110">
        <v>252</v>
      </c>
      <c r="B44" s="111">
        <v>0</v>
      </c>
      <c r="C44" s="111">
        <v>24813.84</v>
      </c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111">
        <v>0</v>
      </c>
      <c r="O44" s="111">
        <v>0</v>
      </c>
      <c r="P44" s="111">
        <v>0</v>
      </c>
      <c r="Q44" s="109">
        <f t="shared" si="6"/>
        <v>24813.84</v>
      </c>
    </row>
    <row r="45" spans="1:17" ht="18.75">
      <c r="A45" s="110">
        <v>253</v>
      </c>
      <c r="B45" s="111">
        <v>0</v>
      </c>
      <c r="C45" s="111">
        <v>300</v>
      </c>
      <c r="D45" s="111">
        <v>0</v>
      </c>
      <c r="E45" s="111">
        <v>0</v>
      </c>
      <c r="F45" s="111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  <c r="L45" s="111">
        <v>0</v>
      </c>
      <c r="M45" s="111">
        <v>0</v>
      </c>
      <c r="N45" s="111">
        <v>0</v>
      </c>
      <c r="O45" s="111">
        <v>0</v>
      </c>
      <c r="P45" s="111">
        <v>0</v>
      </c>
      <c r="Q45" s="109">
        <f t="shared" si="6"/>
        <v>300</v>
      </c>
    </row>
    <row r="46" spans="1:17" ht="18.75">
      <c r="A46" s="110">
        <v>254</v>
      </c>
      <c r="B46" s="111">
        <v>0</v>
      </c>
      <c r="C46" s="111">
        <v>8542</v>
      </c>
      <c r="D46" s="111">
        <v>6060</v>
      </c>
      <c r="E46" s="111">
        <v>0</v>
      </c>
      <c r="F46" s="111">
        <v>0</v>
      </c>
      <c r="G46" s="111">
        <v>10952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0</v>
      </c>
      <c r="O46" s="111">
        <v>0</v>
      </c>
      <c r="P46" s="111">
        <v>0</v>
      </c>
      <c r="Q46" s="109">
        <f t="shared" si="6"/>
        <v>25554</v>
      </c>
    </row>
    <row r="47" spans="1:17" ht="18.75">
      <c r="A47" s="110">
        <v>256</v>
      </c>
      <c r="B47" s="111">
        <v>0</v>
      </c>
      <c r="C47" s="111">
        <v>0</v>
      </c>
      <c r="D47" s="111">
        <v>0</v>
      </c>
      <c r="E47" s="111">
        <v>0</v>
      </c>
      <c r="F47" s="111">
        <v>0</v>
      </c>
      <c r="G47" s="111">
        <v>0</v>
      </c>
      <c r="H47" s="111">
        <v>0</v>
      </c>
      <c r="I47" s="111">
        <v>0</v>
      </c>
      <c r="J47" s="111">
        <v>0</v>
      </c>
      <c r="K47" s="111">
        <v>0</v>
      </c>
      <c r="L47" s="111">
        <v>0</v>
      </c>
      <c r="M47" s="111">
        <v>0</v>
      </c>
      <c r="N47" s="111">
        <v>0</v>
      </c>
      <c r="O47" s="111">
        <v>0</v>
      </c>
      <c r="P47" s="111">
        <v>0</v>
      </c>
      <c r="Q47" s="109">
        <f t="shared" si="6"/>
        <v>0</v>
      </c>
    </row>
    <row r="48" spans="1:17" ht="18.75">
      <c r="A48" s="110">
        <v>257</v>
      </c>
      <c r="B48" s="111">
        <v>0</v>
      </c>
      <c r="C48" s="111">
        <v>0</v>
      </c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09">
        <f t="shared" si="6"/>
        <v>0</v>
      </c>
    </row>
    <row r="49" spans="1:17" ht="18.75">
      <c r="A49" s="110" t="s">
        <v>20</v>
      </c>
      <c r="B49" s="111">
        <f>SUM(B43:B48)</f>
        <v>0</v>
      </c>
      <c r="C49" s="111">
        <f>SUM(C43:C47)</f>
        <v>121769.84</v>
      </c>
      <c r="D49" s="111">
        <f aca="true" t="shared" si="7" ref="D49:P49">SUM(D43:D48)</f>
        <v>13560</v>
      </c>
      <c r="E49" s="111">
        <f t="shared" si="7"/>
        <v>0</v>
      </c>
      <c r="F49" s="111">
        <f t="shared" si="7"/>
        <v>0</v>
      </c>
      <c r="G49" s="111">
        <f t="shared" si="7"/>
        <v>18252</v>
      </c>
      <c r="H49" s="111">
        <f t="shared" si="7"/>
        <v>0</v>
      </c>
      <c r="I49" s="111">
        <f t="shared" si="7"/>
        <v>0</v>
      </c>
      <c r="J49" s="111">
        <f t="shared" si="7"/>
        <v>0</v>
      </c>
      <c r="K49" s="111">
        <f t="shared" si="7"/>
        <v>0</v>
      </c>
      <c r="L49" s="111">
        <f t="shared" si="7"/>
        <v>0</v>
      </c>
      <c r="M49" s="111">
        <f t="shared" si="7"/>
        <v>0</v>
      </c>
      <c r="N49" s="111">
        <f t="shared" si="7"/>
        <v>0</v>
      </c>
      <c r="O49" s="111">
        <f t="shared" si="7"/>
        <v>0</v>
      </c>
      <c r="P49" s="111">
        <f t="shared" si="7"/>
        <v>0</v>
      </c>
      <c r="Q49" s="109">
        <f t="shared" si="6"/>
        <v>153581.84</v>
      </c>
    </row>
    <row r="50" spans="1:17" s="133" customFormat="1" ht="18.75">
      <c r="A50" s="129" t="s">
        <v>21</v>
      </c>
      <c r="B50" s="131">
        <f>0</f>
        <v>0</v>
      </c>
      <c r="C50" s="131">
        <f>75570+57204+121769.84</f>
        <v>254543.84</v>
      </c>
      <c r="D50" s="131">
        <v>13560</v>
      </c>
      <c r="E50" s="131">
        <v>0</v>
      </c>
      <c r="F50" s="131">
        <f>0</f>
        <v>0</v>
      </c>
      <c r="G50" s="131">
        <v>18252</v>
      </c>
      <c r="H50" s="131">
        <f>0</f>
        <v>0</v>
      </c>
      <c r="I50" s="131">
        <f>0</f>
        <v>0</v>
      </c>
      <c r="J50" s="131"/>
      <c r="K50" s="131"/>
      <c r="L50" s="131">
        <f>0</f>
        <v>0</v>
      </c>
      <c r="M50" s="131"/>
      <c r="N50" s="131"/>
      <c r="O50" s="131"/>
      <c r="P50" s="131">
        <v>0</v>
      </c>
      <c r="Q50" s="132">
        <f t="shared" si="6"/>
        <v>286355.83999999997</v>
      </c>
    </row>
    <row r="51" spans="1:17" ht="18.75">
      <c r="A51" s="113" t="s">
        <v>147</v>
      </c>
      <c r="B51" s="118"/>
      <c r="C51" s="111"/>
      <c r="D51" s="119"/>
      <c r="E51" s="104"/>
      <c r="F51" s="111"/>
      <c r="G51" s="111"/>
      <c r="H51" s="111"/>
      <c r="I51" s="121"/>
      <c r="J51" s="118"/>
      <c r="K51" s="115"/>
      <c r="L51" s="105"/>
      <c r="M51" s="111"/>
      <c r="N51" s="109"/>
      <c r="O51" s="109"/>
      <c r="P51" s="109"/>
      <c r="Q51" s="109"/>
    </row>
    <row r="52" spans="1:17" ht="18.75">
      <c r="A52" s="130">
        <v>271</v>
      </c>
      <c r="B52" s="111">
        <v>0</v>
      </c>
      <c r="C52" s="111">
        <v>1100</v>
      </c>
      <c r="D52" s="111">
        <v>7450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  <c r="Q52" s="109">
        <f aca="true" t="shared" si="8" ref="Q52:Q67">SUM(B52:P52)</f>
        <v>8550</v>
      </c>
    </row>
    <row r="53" spans="1:17" ht="18.75">
      <c r="A53" s="130">
        <v>272</v>
      </c>
      <c r="B53" s="111">
        <v>0</v>
      </c>
      <c r="C53" s="111">
        <v>0</v>
      </c>
      <c r="D53" s="111">
        <v>0</v>
      </c>
      <c r="E53" s="111">
        <v>0</v>
      </c>
      <c r="F53" s="111">
        <v>0</v>
      </c>
      <c r="G53" s="111">
        <v>0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  <c r="Q53" s="109">
        <f t="shared" si="8"/>
        <v>0</v>
      </c>
    </row>
    <row r="54" spans="1:17" ht="18.75">
      <c r="A54" s="110">
        <v>273</v>
      </c>
      <c r="B54" s="111">
        <v>0</v>
      </c>
      <c r="C54" s="111">
        <v>0</v>
      </c>
      <c r="D54" s="111">
        <v>0</v>
      </c>
      <c r="E54" s="111">
        <v>0</v>
      </c>
      <c r="F54" s="111">
        <v>0</v>
      </c>
      <c r="G54" s="111">
        <v>0</v>
      </c>
      <c r="H54" s="111">
        <v>0</v>
      </c>
      <c r="I54" s="111">
        <v>0</v>
      </c>
      <c r="J54" s="111">
        <v>0</v>
      </c>
      <c r="K54" s="111">
        <v>0</v>
      </c>
      <c r="L54" s="111">
        <v>0</v>
      </c>
      <c r="M54" s="111">
        <v>0</v>
      </c>
      <c r="N54" s="111">
        <v>0</v>
      </c>
      <c r="O54" s="111">
        <v>0</v>
      </c>
      <c r="P54" s="111">
        <v>0</v>
      </c>
      <c r="Q54" s="109">
        <f t="shared" si="8"/>
        <v>0</v>
      </c>
    </row>
    <row r="55" spans="1:17" ht="18.75">
      <c r="A55" s="110">
        <v>274</v>
      </c>
      <c r="B55" s="111">
        <v>0</v>
      </c>
      <c r="C55" s="111">
        <v>0</v>
      </c>
      <c r="D55" s="111">
        <v>0</v>
      </c>
      <c r="E55" s="111">
        <v>0</v>
      </c>
      <c r="F55" s="111">
        <v>0</v>
      </c>
      <c r="G55" s="111">
        <v>0</v>
      </c>
      <c r="H55" s="111">
        <v>0</v>
      </c>
      <c r="I55" s="111">
        <v>0</v>
      </c>
      <c r="J55" s="111">
        <v>0</v>
      </c>
      <c r="K55" s="111">
        <v>0</v>
      </c>
      <c r="L55" s="111">
        <v>0</v>
      </c>
      <c r="M55" s="111">
        <v>0</v>
      </c>
      <c r="N55" s="111">
        <v>0</v>
      </c>
      <c r="O55" s="111">
        <v>0</v>
      </c>
      <c r="P55" s="111">
        <v>0</v>
      </c>
      <c r="Q55" s="109">
        <f t="shared" si="8"/>
        <v>0</v>
      </c>
    </row>
    <row r="56" spans="1:17" ht="18.75">
      <c r="A56" s="110">
        <v>275</v>
      </c>
      <c r="B56" s="111">
        <v>0</v>
      </c>
      <c r="C56" s="111">
        <v>0</v>
      </c>
      <c r="D56" s="111">
        <v>0</v>
      </c>
      <c r="E56" s="111">
        <v>0</v>
      </c>
      <c r="F56" s="111">
        <v>0</v>
      </c>
      <c r="G56" s="111">
        <v>0</v>
      </c>
      <c r="H56" s="111">
        <v>0</v>
      </c>
      <c r="I56" s="111">
        <v>0</v>
      </c>
      <c r="J56" s="111">
        <v>0</v>
      </c>
      <c r="K56" s="111">
        <v>0</v>
      </c>
      <c r="L56" s="111">
        <v>0</v>
      </c>
      <c r="M56" s="111">
        <v>0</v>
      </c>
      <c r="N56" s="111">
        <v>0</v>
      </c>
      <c r="O56" s="111">
        <v>0</v>
      </c>
      <c r="P56" s="111">
        <v>0</v>
      </c>
      <c r="Q56" s="109">
        <f t="shared" si="8"/>
        <v>0</v>
      </c>
    </row>
    <row r="57" spans="1:17" ht="18.75">
      <c r="A57" s="110">
        <v>276</v>
      </c>
      <c r="B57" s="111">
        <v>0</v>
      </c>
      <c r="C57" s="111">
        <v>10050</v>
      </c>
      <c r="D57" s="111">
        <v>0</v>
      </c>
      <c r="E57" s="111">
        <v>0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  <c r="L57" s="111">
        <v>0</v>
      </c>
      <c r="M57" s="111">
        <v>0</v>
      </c>
      <c r="N57" s="111">
        <v>0</v>
      </c>
      <c r="O57" s="111">
        <v>0</v>
      </c>
      <c r="P57" s="111">
        <v>0</v>
      </c>
      <c r="Q57" s="109">
        <f t="shared" si="8"/>
        <v>10050</v>
      </c>
    </row>
    <row r="58" spans="1:17" ht="18.75">
      <c r="A58" s="110">
        <v>277</v>
      </c>
      <c r="B58" s="111">
        <v>0</v>
      </c>
      <c r="C58" s="111">
        <v>0</v>
      </c>
      <c r="D58" s="111">
        <v>0</v>
      </c>
      <c r="E58" s="111">
        <v>0</v>
      </c>
      <c r="F58" s="111">
        <v>0</v>
      </c>
      <c r="G58" s="111">
        <v>0</v>
      </c>
      <c r="H58" s="111">
        <v>0</v>
      </c>
      <c r="I58" s="111">
        <v>0</v>
      </c>
      <c r="J58" s="111">
        <v>0</v>
      </c>
      <c r="K58" s="111">
        <v>0</v>
      </c>
      <c r="L58" s="111">
        <v>0</v>
      </c>
      <c r="M58" s="111">
        <v>0</v>
      </c>
      <c r="N58" s="111">
        <v>0</v>
      </c>
      <c r="O58" s="111">
        <v>0</v>
      </c>
      <c r="P58" s="111">
        <v>0</v>
      </c>
      <c r="Q58" s="109">
        <f t="shared" si="8"/>
        <v>0</v>
      </c>
    </row>
    <row r="59" spans="1:17" ht="18.75">
      <c r="A59" s="110">
        <v>278</v>
      </c>
      <c r="B59" s="111">
        <v>0</v>
      </c>
      <c r="C59" s="111">
        <v>0</v>
      </c>
      <c r="D59" s="111">
        <v>0</v>
      </c>
      <c r="E59" s="111">
        <v>0</v>
      </c>
      <c r="F59" s="111">
        <v>0</v>
      </c>
      <c r="G59" s="111">
        <v>0</v>
      </c>
      <c r="H59" s="111">
        <v>0</v>
      </c>
      <c r="I59" s="111">
        <v>0</v>
      </c>
      <c r="J59" s="111">
        <v>0</v>
      </c>
      <c r="K59" s="111">
        <v>0</v>
      </c>
      <c r="L59" s="111">
        <v>0</v>
      </c>
      <c r="M59" s="111">
        <v>0</v>
      </c>
      <c r="N59" s="111">
        <v>0</v>
      </c>
      <c r="O59" s="111">
        <v>0</v>
      </c>
      <c r="P59" s="111">
        <v>0</v>
      </c>
      <c r="Q59" s="109">
        <f t="shared" si="8"/>
        <v>0</v>
      </c>
    </row>
    <row r="60" spans="1:17" ht="18.75">
      <c r="A60" s="110">
        <v>279</v>
      </c>
      <c r="B60" s="111">
        <v>0</v>
      </c>
      <c r="C60" s="111">
        <v>4500</v>
      </c>
      <c r="D60" s="111">
        <v>0</v>
      </c>
      <c r="E60" s="111">
        <v>0</v>
      </c>
      <c r="F60" s="111">
        <v>0</v>
      </c>
      <c r="G60" s="111">
        <v>0</v>
      </c>
      <c r="H60" s="111">
        <v>0</v>
      </c>
      <c r="I60" s="111">
        <v>0</v>
      </c>
      <c r="J60" s="111">
        <v>0</v>
      </c>
      <c r="K60" s="111">
        <v>0</v>
      </c>
      <c r="L60" s="111">
        <v>0</v>
      </c>
      <c r="M60" s="111">
        <v>0</v>
      </c>
      <c r="N60" s="111">
        <v>0</v>
      </c>
      <c r="O60" s="111">
        <v>0</v>
      </c>
      <c r="P60" s="111">
        <v>0</v>
      </c>
      <c r="Q60" s="109">
        <f t="shared" si="8"/>
        <v>4500</v>
      </c>
    </row>
    <row r="61" spans="1:17" ht="18.75">
      <c r="A61" s="110">
        <v>280</v>
      </c>
      <c r="B61" s="111">
        <v>0</v>
      </c>
      <c r="C61" s="111">
        <v>0</v>
      </c>
      <c r="D61" s="111">
        <v>0</v>
      </c>
      <c r="E61" s="111">
        <v>0</v>
      </c>
      <c r="F61" s="111">
        <v>0</v>
      </c>
      <c r="G61" s="111">
        <v>0</v>
      </c>
      <c r="H61" s="111">
        <v>0</v>
      </c>
      <c r="I61" s="111">
        <v>0</v>
      </c>
      <c r="J61" s="111">
        <v>0</v>
      </c>
      <c r="K61" s="111">
        <v>0</v>
      </c>
      <c r="L61" s="111">
        <v>0</v>
      </c>
      <c r="M61" s="111">
        <v>0</v>
      </c>
      <c r="N61" s="111">
        <v>0</v>
      </c>
      <c r="O61" s="111">
        <v>0</v>
      </c>
      <c r="P61" s="111">
        <v>0</v>
      </c>
      <c r="Q61" s="109">
        <f t="shared" si="8"/>
        <v>0</v>
      </c>
    </row>
    <row r="62" spans="1:17" ht="18.75">
      <c r="A62" s="110">
        <v>281</v>
      </c>
      <c r="B62" s="111">
        <v>0</v>
      </c>
      <c r="C62" s="111">
        <v>0</v>
      </c>
      <c r="D62" s="111">
        <v>0</v>
      </c>
      <c r="E62" s="111">
        <v>0</v>
      </c>
      <c r="F62" s="111">
        <v>0</v>
      </c>
      <c r="G62" s="111">
        <v>0</v>
      </c>
      <c r="H62" s="111">
        <v>0</v>
      </c>
      <c r="I62" s="111">
        <v>0</v>
      </c>
      <c r="J62" s="111">
        <v>0</v>
      </c>
      <c r="K62" s="111">
        <v>0</v>
      </c>
      <c r="L62" s="111">
        <v>0</v>
      </c>
      <c r="M62" s="111">
        <v>0</v>
      </c>
      <c r="N62" s="111">
        <v>0</v>
      </c>
      <c r="O62" s="111">
        <v>0</v>
      </c>
      <c r="P62" s="111">
        <v>0</v>
      </c>
      <c r="Q62" s="109">
        <f t="shared" si="8"/>
        <v>0</v>
      </c>
    </row>
    <row r="63" spans="1:17" ht="18.75">
      <c r="A63" s="110">
        <v>282</v>
      </c>
      <c r="B63" s="111">
        <v>0</v>
      </c>
      <c r="C63" s="111">
        <v>0</v>
      </c>
      <c r="D63" s="111">
        <v>0</v>
      </c>
      <c r="E63" s="111">
        <v>0</v>
      </c>
      <c r="F63" s="111">
        <v>0</v>
      </c>
      <c r="G63" s="111">
        <v>0</v>
      </c>
      <c r="H63" s="111">
        <v>0</v>
      </c>
      <c r="I63" s="111">
        <v>0</v>
      </c>
      <c r="J63" s="111">
        <v>0</v>
      </c>
      <c r="K63" s="111">
        <v>0</v>
      </c>
      <c r="L63" s="111">
        <v>0</v>
      </c>
      <c r="M63" s="111">
        <v>0</v>
      </c>
      <c r="N63" s="111">
        <v>0</v>
      </c>
      <c r="O63" s="111">
        <v>0</v>
      </c>
      <c r="P63" s="111">
        <v>0</v>
      </c>
      <c r="Q63" s="109">
        <f t="shared" si="8"/>
        <v>0</v>
      </c>
    </row>
    <row r="64" spans="1:17" ht="18.75">
      <c r="A64" s="110">
        <v>283</v>
      </c>
      <c r="B64" s="111">
        <v>0</v>
      </c>
      <c r="C64" s="111">
        <v>0</v>
      </c>
      <c r="D64" s="111">
        <v>0</v>
      </c>
      <c r="E64" s="111">
        <v>0</v>
      </c>
      <c r="F64" s="111">
        <v>0</v>
      </c>
      <c r="G64" s="111">
        <v>0</v>
      </c>
      <c r="H64" s="111">
        <v>0</v>
      </c>
      <c r="I64" s="111">
        <v>0</v>
      </c>
      <c r="J64" s="111">
        <v>0</v>
      </c>
      <c r="K64" s="111">
        <v>0</v>
      </c>
      <c r="L64" s="111">
        <v>0</v>
      </c>
      <c r="M64" s="111">
        <v>0</v>
      </c>
      <c r="N64" s="111">
        <v>0</v>
      </c>
      <c r="O64" s="111">
        <v>0</v>
      </c>
      <c r="P64" s="111">
        <v>0</v>
      </c>
      <c r="Q64" s="109">
        <f t="shared" si="8"/>
        <v>0</v>
      </c>
    </row>
    <row r="65" spans="1:17" ht="18.75">
      <c r="A65" s="110">
        <v>284</v>
      </c>
      <c r="B65" s="111">
        <v>0</v>
      </c>
      <c r="C65" s="111">
        <v>0</v>
      </c>
      <c r="D65" s="111">
        <v>0</v>
      </c>
      <c r="E65" s="111">
        <v>0</v>
      </c>
      <c r="F65" s="111">
        <v>0</v>
      </c>
      <c r="G65" s="111">
        <v>0</v>
      </c>
      <c r="H65" s="111">
        <v>0</v>
      </c>
      <c r="I65" s="111">
        <v>0</v>
      </c>
      <c r="J65" s="111">
        <v>0</v>
      </c>
      <c r="K65" s="111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  <c r="Q65" s="109">
        <f t="shared" si="8"/>
        <v>0</v>
      </c>
    </row>
    <row r="66" spans="1:17" ht="18.75">
      <c r="A66" s="110" t="s">
        <v>20</v>
      </c>
      <c r="B66" s="111">
        <f aca="true" t="shared" si="9" ref="B66:P66">SUM(B52:B65)</f>
        <v>0</v>
      </c>
      <c r="C66" s="111">
        <f t="shared" si="9"/>
        <v>15650</v>
      </c>
      <c r="D66" s="111">
        <f t="shared" si="9"/>
        <v>7450</v>
      </c>
      <c r="E66" s="111">
        <f t="shared" si="9"/>
        <v>0</v>
      </c>
      <c r="F66" s="111">
        <f t="shared" si="9"/>
        <v>0</v>
      </c>
      <c r="G66" s="111">
        <f t="shared" si="9"/>
        <v>0</v>
      </c>
      <c r="H66" s="111">
        <f t="shared" si="9"/>
        <v>0</v>
      </c>
      <c r="I66" s="111">
        <f t="shared" si="9"/>
        <v>0</v>
      </c>
      <c r="J66" s="111">
        <f t="shared" si="9"/>
        <v>0</v>
      </c>
      <c r="K66" s="111">
        <f t="shared" si="9"/>
        <v>0</v>
      </c>
      <c r="L66" s="111">
        <f t="shared" si="9"/>
        <v>0</v>
      </c>
      <c r="M66" s="111">
        <f t="shared" si="9"/>
        <v>0</v>
      </c>
      <c r="N66" s="111">
        <f t="shared" si="9"/>
        <v>0</v>
      </c>
      <c r="O66" s="111">
        <f t="shared" si="9"/>
        <v>0</v>
      </c>
      <c r="P66" s="111">
        <f t="shared" si="9"/>
        <v>0</v>
      </c>
      <c r="Q66" s="109">
        <f t="shared" si="8"/>
        <v>23100</v>
      </c>
    </row>
    <row r="67" spans="1:17" s="133" customFormat="1" ht="18.75">
      <c r="A67" s="127" t="s">
        <v>21</v>
      </c>
      <c r="B67" s="131">
        <f>0</f>
        <v>0</v>
      </c>
      <c r="C67" s="131">
        <f>49045+30580+15650</f>
        <v>95275</v>
      </c>
      <c r="D67" s="131">
        <f>3500+7450</f>
        <v>10950</v>
      </c>
      <c r="E67" s="131">
        <f>0</f>
        <v>0</v>
      </c>
      <c r="F67" s="131">
        <f>0</f>
        <v>0</v>
      </c>
      <c r="G67" s="131">
        <v>0</v>
      </c>
      <c r="H67" s="131">
        <f>0</f>
        <v>0</v>
      </c>
      <c r="I67" s="131">
        <v>0</v>
      </c>
      <c r="J67" s="131">
        <f>0</f>
        <v>0</v>
      </c>
      <c r="K67" s="131">
        <f>0</f>
        <v>0</v>
      </c>
      <c r="L67" s="131">
        <f>0</f>
        <v>0</v>
      </c>
      <c r="M67" s="131">
        <f>0</f>
        <v>0</v>
      </c>
      <c r="N67" s="131">
        <f>0</f>
        <v>0</v>
      </c>
      <c r="O67" s="131">
        <f>0</f>
        <v>0</v>
      </c>
      <c r="P67" s="131">
        <v>74020</v>
      </c>
      <c r="Q67" s="132">
        <f t="shared" si="8"/>
        <v>180245</v>
      </c>
    </row>
    <row r="68" spans="1:17" s="120" customFormat="1" ht="18.75">
      <c r="A68" s="128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36"/>
    </row>
    <row r="69" spans="1:17" s="120" customFormat="1" ht="18.75">
      <c r="A69" s="128"/>
      <c r="B69" s="116"/>
      <c r="C69" s="116"/>
      <c r="D69" s="313" t="s">
        <v>8</v>
      </c>
      <c r="E69" s="313"/>
      <c r="F69" s="313"/>
      <c r="G69" s="134"/>
      <c r="H69" s="134"/>
      <c r="I69" s="134"/>
      <c r="J69" s="134"/>
      <c r="K69" s="313" t="s">
        <v>136</v>
      </c>
      <c r="L69" s="313"/>
      <c r="M69" s="313"/>
      <c r="N69" s="116"/>
      <c r="O69" s="116"/>
      <c r="P69" s="116"/>
      <c r="Q69" s="136"/>
    </row>
    <row r="70" spans="1:17" s="120" customFormat="1" ht="18.75">
      <c r="A70" s="128"/>
      <c r="B70" s="116"/>
      <c r="C70" s="116"/>
      <c r="D70" s="142"/>
      <c r="E70" s="142"/>
      <c r="F70" s="142"/>
      <c r="G70" s="134"/>
      <c r="H70" s="134"/>
      <c r="I70" s="134"/>
      <c r="J70" s="134"/>
      <c r="K70" s="142"/>
      <c r="L70" s="142"/>
      <c r="M70" s="116"/>
      <c r="N70" s="116"/>
      <c r="O70" s="116"/>
      <c r="P70" s="116"/>
      <c r="Q70" s="136"/>
    </row>
    <row r="71" spans="1:17" s="120" customFormat="1" ht="18.75">
      <c r="A71" s="128"/>
      <c r="B71" s="116"/>
      <c r="C71" s="116"/>
      <c r="D71" s="142"/>
      <c r="E71" s="142"/>
      <c r="F71" s="142"/>
      <c r="G71" s="134"/>
      <c r="H71" s="134"/>
      <c r="I71" s="134"/>
      <c r="J71" s="134"/>
      <c r="K71" s="142"/>
      <c r="L71" s="142"/>
      <c r="M71" s="116"/>
      <c r="N71" s="116"/>
      <c r="O71" s="116"/>
      <c r="P71" s="116"/>
      <c r="Q71" s="136"/>
    </row>
    <row r="72" spans="1:17" s="120" customFormat="1" ht="18.75">
      <c r="A72" s="128"/>
      <c r="B72" s="116"/>
      <c r="C72" s="116"/>
      <c r="D72" s="142"/>
      <c r="E72" s="116"/>
      <c r="F72" s="116"/>
      <c r="G72" s="134"/>
      <c r="H72" s="134"/>
      <c r="I72" s="134"/>
      <c r="J72" s="134"/>
      <c r="K72" s="116"/>
      <c r="L72" s="116"/>
      <c r="M72" s="116"/>
      <c r="N72" s="116"/>
      <c r="O72" s="116"/>
      <c r="P72" s="116"/>
      <c r="Q72" s="136"/>
    </row>
    <row r="73" spans="1:17" s="120" customFormat="1" ht="18.75">
      <c r="A73" s="128"/>
      <c r="B73" s="116"/>
      <c r="C73" s="116"/>
      <c r="D73" s="313" t="s">
        <v>193</v>
      </c>
      <c r="E73" s="313"/>
      <c r="F73" s="313"/>
      <c r="G73" s="134"/>
      <c r="H73" s="134"/>
      <c r="I73" s="134"/>
      <c r="J73" s="134"/>
      <c r="K73" s="313" t="s">
        <v>137</v>
      </c>
      <c r="L73" s="313"/>
      <c r="M73" s="313"/>
      <c r="N73" s="116"/>
      <c r="O73" s="116"/>
      <c r="P73" s="116"/>
      <c r="Q73" s="136"/>
    </row>
    <row r="74" spans="1:17" s="120" customFormat="1" ht="18.75">
      <c r="A74" s="128"/>
      <c r="B74" s="116"/>
      <c r="C74" s="116"/>
      <c r="D74" s="313" t="s">
        <v>159</v>
      </c>
      <c r="E74" s="313"/>
      <c r="F74" s="313"/>
      <c r="G74" s="134"/>
      <c r="H74" s="134"/>
      <c r="I74" s="134"/>
      <c r="J74" s="134"/>
      <c r="K74" s="313" t="s">
        <v>135</v>
      </c>
      <c r="L74" s="313"/>
      <c r="M74" s="313"/>
      <c r="N74" s="116"/>
      <c r="O74" s="116"/>
      <c r="P74" s="116"/>
      <c r="Q74" s="136"/>
    </row>
    <row r="75" spans="1:17" s="120" customFormat="1" ht="18.75">
      <c r="A75" s="128"/>
      <c r="B75" s="116"/>
      <c r="C75" s="116"/>
      <c r="D75" s="142"/>
      <c r="E75" s="142"/>
      <c r="F75" s="142"/>
      <c r="G75" s="134"/>
      <c r="H75" s="134"/>
      <c r="I75" s="134"/>
      <c r="J75" s="134"/>
      <c r="K75" s="142"/>
      <c r="L75" s="142"/>
      <c r="M75" s="142"/>
      <c r="N75" s="116"/>
      <c r="O75" s="116"/>
      <c r="P75" s="116"/>
      <c r="Q75" s="136"/>
    </row>
    <row r="76" spans="1:17" s="120" customFormat="1" ht="18.75">
      <c r="A76" s="128"/>
      <c r="B76" s="116"/>
      <c r="C76" s="116"/>
      <c r="D76" s="142"/>
      <c r="E76" s="142"/>
      <c r="F76" s="142"/>
      <c r="G76" s="134"/>
      <c r="H76" s="134"/>
      <c r="I76" s="134"/>
      <c r="J76" s="134"/>
      <c r="K76" s="142"/>
      <c r="L76" s="142"/>
      <c r="M76" s="142"/>
      <c r="N76" s="116"/>
      <c r="O76" s="116"/>
      <c r="P76" s="116"/>
      <c r="Q76" s="136"/>
    </row>
    <row r="77" spans="1:17" s="120" customFormat="1" ht="18.75">
      <c r="A77" s="128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36"/>
    </row>
    <row r="78" spans="1:17" s="120" customFormat="1" ht="18.75">
      <c r="A78" s="128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36"/>
    </row>
    <row r="79" spans="1:17" ht="19.5" thickBot="1">
      <c r="A79" s="320" t="s">
        <v>107</v>
      </c>
      <c r="B79" s="320"/>
      <c r="C79" s="320"/>
      <c r="D79" s="320"/>
      <c r="E79" s="320"/>
      <c r="F79" s="320"/>
      <c r="G79" s="320"/>
      <c r="H79" s="320"/>
      <c r="I79" s="320"/>
      <c r="J79" s="320"/>
      <c r="K79" s="320"/>
      <c r="L79" s="320"/>
      <c r="M79" s="320"/>
      <c r="N79" s="320"/>
      <c r="O79" s="320"/>
      <c r="P79" s="320"/>
      <c r="Q79" s="320"/>
    </row>
    <row r="80" spans="1:17" s="94" customFormat="1" ht="18.75">
      <c r="A80" s="89" t="s">
        <v>17</v>
      </c>
      <c r="B80" s="90" t="s">
        <v>115</v>
      </c>
      <c r="C80" s="314" t="s">
        <v>117</v>
      </c>
      <c r="D80" s="316"/>
      <c r="E80" s="314" t="s">
        <v>120</v>
      </c>
      <c r="F80" s="316"/>
      <c r="G80" s="314" t="s">
        <v>121</v>
      </c>
      <c r="H80" s="316"/>
      <c r="I80" s="314" t="s">
        <v>122</v>
      </c>
      <c r="J80" s="315"/>
      <c r="K80" s="90" t="s">
        <v>126</v>
      </c>
      <c r="L80" s="90" t="s">
        <v>127</v>
      </c>
      <c r="M80" s="91" t="s">
        <v>130</v>
      </c>
      <c r="N80" s="92" t="s">
        <v>131</v>
      </c>
      <c r="O80" s="92" t="s">
        <v>134</v>
      </c>
      <c r="P80" s="92" t="s">
        <v>184</v>
      </c>
      <c r="Q80" s="93" t="s">
        <v>18</v>
      </c>
    </row>
    <row r="81" spans="1:17" s="94" customFormat="1" ht="19.5" thickBot="1">
      <c r="A81" s="95" t="s">
        <v>19</v>
      </c>
      <c r="B81" s="96" t="s">
        <v>116</v>
      </c>
      <c r="C81" s="97" t="s">
        <v>118</v>
      </c>
      <c r="D81" s="98" t="s">
        <v>119</v>
      </c>
      <c r="E81" s="96" t="s">
        <v>111</v>
      </c>
      <c r="F81" s="96" t="s">
        <v>112</v>
      </c>
      <c r="G81" s="96" t="s">
        <v>113</v>
      </c>
      <c r="H81" s="96" t="s">
        <v>114</v>
      </c>
      <c r="I81" s="98" t="s">
        <v>123</v>
      </c>
      <c r="J81" s="99" t="s">
        <v>124</v>
      </c>
      <c r="K81" s="97" t="s">
        <v>125</v>
      </c>
      <c r="L81" s="97" t="s">
        <v>128</v>
      </c>
      <c r="M81" s="100" t="s">
        <v>129</v>
      </c>
      <c r="N81" s="101" t="s">
        <v>132</v>
      </c>
      <c r="O81" s="101" t="s">
        <v>133</v>
      </c>
      <c r="P81" s="101" t="s">
        <v>185</v>
      </c>
      <c r="Q81" s="102"/>
    </row>
    <row r="82" spans="1:17" ht="18.75">
      <c r="A82" s="113" t="s">
        <v>150</v>
      </c>
      <c r="B82" s="112"/>
      <c r="C82" s="111"/>
      <c r="D82" s="114"/>
      <c r="E82" s="112"/>
      <c r="F82" s="112"/>
      <c r="G82" s="112"/>
      <c r="H82" s="112"/>
      <c r="I82" s="112"/>
      <c r="J82" s="112"/>
      <c r="K82" s="114"/>
      <c r="L82" s="112"/>
      <c r="M82" s="111"/>
      <c r="N82" s="109"/>
      <c r="O82" s="109"/>
      <c r="P82" s="109"/>
      <c r="Q82" s="109"/>
    </row>
    <row r="83" spans="1:17" ht="18.75">
      <c r="A83" s="110">
        <v>301</v>
      </c>
      <c r="B83" s="111">
        <v>0</v>
      </c>
      <c r="C83" s="111">
        <v>9745.32</v>
      </c>
      <c r="D83" s="111">
        <v>0</v>
      </c>
      <c r="E83" s="111">
        <v>0</v>
      </c>
      <c r="F83" s="111">
        <v>0</v>
      </c>
      <c r="G83" s="111">
        <v>0</v>
      </c>
      <c r="H83" s="111">
        <v>0</v>
      </c>
      <c r="I83" s="111">
        <v>0</v>
      </c>
      <c r="J83" s="111">
        <v>0</v>
      </c>
      <c r="K83" s="111">
        <v>0</v>
      </c>
      <c r="L83" s="111">
        <v>0</v>
      </c>
      <c r="M83" s="111">
        <v>0</v>
      </c>
      <c r="N83" s="111">
        <v>0</v>
      </c>
      <c r="O83" s="111">
        <v>0</v>
      </c>
      <c r="P83" s="111">
        <v>0</v>
      </c>
      <c r="Q83" s="109">
        <f aca="true" t="shared" si="10" ref="Q83:Q88">SUM(B83:P83)</f>
        <v>9745.32</v>
      </c>
    </row>
    <row r="84" spans="1:17" ht="18.75">
      <c r="A84" s="110">
        <v>303</v>
      </c>
      <c r="B84" s="111">
        <v>0</v>
      </c>
      <c r="C84" s="111">
        <v>1117.67</v>
      </c>
      <c r="D84" s="111">
        <v>0</v>
      </c>
      <c r="E84" s="111">
        <v>0</v>
      </c>
      <c r="F84" s="111">
        <v>0</v>
      </c>
      <c r="G84" s="111">
        <v>0</v>
      </c>
      <c r="H84" s="111">
        <v>0</v>
      </c>
      <c r="I84" s="111">
        <v>0</v>
      </c>
      <c r="J84" s="111">
        <v>0</v>
      </c>
      <c r="K84" s="111">
        <v>0</v>
      </c>
      <c r="L84" s="111">
        <v>0</v>
      </c>
      <c r="M84" s="111">
        <v>0</v>
      </c>
      <c r="N84" s="111">
        <v>0</v>
      </c>
      <c r="O84" s="111">
        <v>0</v>
      </c>
      <c r="P84" s="111">
        <v>0</v>
      </c>
      <c r="Q84" s="109">
        <f t="shared" si="10"/>
        <v>1117.67</v>
      </c>
    </row>
    <row r="85" spans="1:17" ht="18.75">
      <c r="A85" s="110">
        <v>304</v>
      </c>
      <c r="B85" s="111">
        <v>0</v>
      </c>
      <c r="C85" s="111">
        <v>339</v>
      </c>
      <c r="D85" s="111">
        <v>0</v>
      </c>
      <c r="E85" s="111">
        <v>0</v>
      </c>
      <c r="F85" s="111">
        <v>0</v>
      </c>
      <c r="G85" s="111">
        <v>0</v>
      </c>
      <c r="H85" s="111">
        <v>0</v>
      </c>
      <c r="I85" s="111">
        <v>0</v>
      </c>
      <c r="J85" s="111">
        <v>0</v>
      </c>
      <c r="K85" s="111">
        <v>0</v>
      </c>
      <c r="L85" s="111">
        <v>0</v>
      </c>
      <c r="M85" s="111">
        <v>0</v>
      </c>
      <c r="N85" s="111">
        <v>0</v>
      </c>
      <c r="O85" s="111">
        <v>0</v>
      </c>
      <c r="P85" s="111">
        <v>0</v>
      </c>
      <c r="Q85" s="109">
        <f t="shared" si="10"/>
        <v>339</v>
      </c>
    </row>
    <row r="86" spans="1:17" ht="18.75">
      <c r="A86" s="110">
        <v>305</v>
      </c>
      <c r="B86" s="111">
        <v>0</v>
      </c>
      <c r="C86" s="111">
        <v>1605</v>
      </c>
      <c r="D86" s="111">
        <v>0</v>
      </c>
      <c r="E86" s="111">
        <v>0</v>
      </c>
      <c r="F86" s="111">
        <v>0</v>
      </c>
      <c r="G86" s="111">
        <v>0</v>
      </c>
      <c r="H86" s="111">
        <v>0</v>
      </c>
      <c r="I86" s="111">
        <v>0</v>
      </c>
      <c r="J86" s="111">
        <v>0</v>
      </c>
      <c r="K86" s="111">
        <v>0</v>
      </c>
      <c r="L86" s="111">
        <v>0</v>
      </c>
      <c r="M86" s="111">
        <v>0</v>
      </c>
      <c r="N86" s="111">
        <v>0</v>
      </c>
      <c r="O86" s="111">
        <v>0</v>
      </c>
      <c r="P86" s="111">
        <v>0</v>
      </c>
      <c r="Q86" s="109">
        <f t="shared" si="10"/>
        <v>1605</v>
      </c>
    </row>
    <row r="87" spans="1:17" ht="18.75">
      <c r="A87" s="110" t="s">
        <v>20</v>
      </c>
      <c r="B87" s="112">
        <f aca="true" t="shared" si="11" ref="B87:P87">SUM(B83:B86)</f>
        <v>0</v>
      </c>
      <c r="C87" s="112">
        <f>SUM(C83:C86)</f>
        <v>12806.99</v>
      </c>
      <c r="D87" s="112">
        <f t="shared" si="11"/>
        <v>0</v>
      </c>
      <c r="E87" s="112">
        <f t="shared" si="11"/>
        <v>0</v>
      </c>
      <c r="F87" s="112">
        <f t="shared" si="11"/>
        <v>0</v>
      </c>
      <c r="G87" s="112">
        <f t="shared" si="11"/>
        <v>0</v>
      </c>
      <c r="H87" s="112">
        <f t="shared" si="11"/>
        <v>0</v>
      </c>
      <c r="I87" s="112">
        <f t="shared" si="11"/>
        <v>0</v>
      </c>
      <c r="J87" s="112">
        <f t="shared" si="11"/>
        <v>0</v>
      </c>
      <c r="K87" s="112">
        <f t="shared" si="11"/>
        <v>0</v>
      </c>
      <c r="L87" s="112">
        <f t="shared" si="11"/>
        <v>0</v>
      </c>
      <c r="M87" s="112">
        <f t="shared" si="11"/>
        <v>0</v>
      </c>
      <c r="N87" s="112">
        <f t="shared" si="11"/>
        <v>0</v>
      </c>
      <c r="O87" s="112">
        <f t="shared" si="11"/>
        <v>0</v>
      </c>
      <c r="P87" s="112">
        <f t="shared" si="11"/>
        <v>0</v>
      </c>
      <c r="Q87" s="109">
        <f t="shared" si="10"/>
        <v>12806.99</v>
      </c>
    </row>
    <row r="88" spans="1:17" s="133" customFormat="1" ht="18.75">
      <c r="A88" s="127" t="s">
        <v>21</v>
      </c>
      <c r="B88" s="131">
        <f>0</f>
        <v>0</v>
      </c>
      <c r="C88" s="131">
        <f>9117.6+11047.51+12806.99</f>
        <v>32972.1</v>
      </c>
      <c r="D88" s="131">
        <f>0</f>
        <v>0</v>
      </c>
      <c r="E88" s="131">
        <f>0</f>
        <v>0</v>
      </c>
      <c r="F88" s="131">
        <f>0</f>
        <v>0</v>
      </c>
      <c r="G88" s="131">
        <f>0</f>
        <v>0</v>
      </c>
      <c r="H88" s="131">
        <f>0</f>
        <v>0</v>
      </c>
      <c r="I88" s="131">
        <f>0</f>
        <v>0</v>
      </c>
      <c r="J88" s="131">
        <f>0</f>
        <v>0</v>
      </c>
      <c r="K88" s="131">
        <f>0</f>
        <v>0</v>
      </c>
      <c r="L88" s="131">
        <f>0</f>
        <v>0</v>
      </c>
      <c r="M88" s="131">
        <f>0</f>
        <v>0</v>
      </c>
      <c r="N88" s="131">
        <f>0</f>
        <v>0</v>
      </c>
      <c r="O88" s="131">
        <f>0</f>
        <v>0</v>
      </c>
      <c r="P88" s="131">
        <f>0</f>
        <v>0</v>
      </c>
      <c r="Q88" s="132">
        <f t="shared" si="10"/>
        <v>32972.1</v>
      </c>
    </row>
    <row r="89" spans="1:17" ht="18.75">
      <c r="A89" s="113" t="s">
        <v>149</v>
      </c>
      <c r="B89" s="112"/>
      <c r="C89" s="111"/>
      <c r="D89" s="114"/>
      <c r="E89" s="112"/>
      <c r="F89" s="112"/>
      <c r="G89" s="112"/>
      <c r="H89" s="112"/>
      <c r="I89" s="112"/>
      <c r="J89" s="112"/>
      <c r="K89" s="114"/>
      <c r="L89" s="112"/>
      <c r="M89" s="111"/>
      <c r="N89" s="109"/>
      <c r="O89" s="109"/>
      <c r="P89" s="109"/>
      <c r="Q89" s="109"/>
    </row>
    <row r="90" spans="1:17" ht="18.75">
      <c r="A90" s="110">
        <v>403</v>
      </c>
      <c r="B90" s="111">
        <v>0</v>
      </c>
      <c r="C90" s="111">
        <v>0</v>
      </c>
      <c r="D90" s="111">
        <v>0</v>
      </c>
      <c r="E90" s="111">
        <v>0</v>
      </c>
      <c r="F90" s="111">
        <v>0</v>
      </c>
      <c r="G90" s="111">
        <v>0</v>
      </c>
      <c r="H90" s="111">
        <v>0</v>
      </c>
      <c r="I90" s="111">
        <v>0</v>
      </c>
      <c r="J90" s="111">
        <v>0</v>
      </c>
      <c r="K90" s="111">
        <v>335000</v>
      </c>
      <c r="L90" s="111">
        <v>0</v>
      </c>
      <c r="M90" s="111">
        <v>0</v>
      </c>
      <c r="N90" s="111">
        <v>0</v>
      </c>
      <c r="O90" s="111">
        <v>0</v>
      </c>
      <c r="P90" s="111">
        <v>0</v>
      </c>
      <c r="Q90" s="109">
        <f>SUM(B90:P90)</f>
        <v>335000</v>
      </c>
    </row>
    <row r="91" spans="1:17" ht="18.75">
      <c r="A91" s="110" t="s">
        <v>20</v>
      </c>
      <c r="B91" s="112">
        <f aca="true" t="shared" si="12" ref="B91:P91">SUM(B90)</f>
        <v>0</v>
      </c>
      <c r="C91" s="112">
        <f t="shared" si="12"/>
        <v>0</v>
      </c>
      <c r="D91" s="112">
        <f t="shared" si="12"/>
        <v>0</v>
      </c>
      <c r="E91" s="112">
        <f t="shared" si="12"/>
        <v>0</v>
      </c>
      <c r="F91" s="112">
        <f t="shared" si="12"/>
        <v>0</v>
      </c>
      <c r="G91" s="112">
        <f t="shared" si="12"/>
        <v>0</v>
      </c>
      <c r="H91" s="112">
        <f t="shared" si="12"/>
        <v>0</v>
      </c>
      <c r="I91" s="112">
        <f t="shared" si="12"/>
        <v>0</v>
      </c>
      <c r="J91" s="112">
        <f t="shared" si="12"/>
        <v>0</v>
      </c>
      <c r="K91" s="112">
        <f t="shared" si="12"/>
        <v>335000</v>
      </c>
      <c r="L91" s="112">
        <f t="shared" si="12"/>
        <v>0</v>
      </c>
      <c r="M91" s="112">
        <f t="shared" si="12"/>
        <v>0</v>
      </c>
      <c r="N91" s="112">
        <f t="shared" si="12"/>
        <v>0</v>
      </c>
      <c r="O91" s="112">
        <f t="shared" si="12"/>
        <v>0</v>
      </c>
      <c r="P91" s="112">
        <f t="shared" si="12"/>
        <v>0</v>
      </c>
      <c r="Q91" s="109">
        <f>SUM(B91:P91)</f>
        <v>335000</v>
      </c>
    </row>
    <row r="92" spans="1:17" s="133" customFormat="1" ht="18.75">
      <c r="A92" s="127" t="s">
        <v>21</v>
      </c>
      <c r="B92" s="131">
        <f>0</f>
        <v>0</v>
      </c>
      <c r="C92" s="131"/>
      <c r="D92" s="131">
        <f>0</f>
        <v>0</v>
      </c>
      <c r="E92" s="131"/>
      <c r="F92" s="131">
        <f>0</f>
        <v>0</v>
      </c>
      <c r="G92" s="131">
        <f>0</f>
        <v>0</v>
      </c>
      <c r="H92" s="131">
        <f>0</f>
        <v>0</v>
      </c>
      <c r="I92" s="131"/>
      <c r="J92" s="131"/>
      <c r="K92" s="131">
        <v>335000</v>
      </c>
      <c r="L92" s="131"/>
      <c r="M92" s="131">
        <f>0</f>
        <v>0</v>
      </c>
      <c r="N92" s="131">
        <v>0</v>
      </c>
      <c r="O92" s="131">
        <v>0</v>
      </c>
      <c r="P92" s="131">
        <v>0</v>
      </c>
      <c r="Q92" s="137">
        <f>SUM(B92:P92)</f>
        <v>335000</v>
      </c>
    </row>
    <row r="93" spans="1:17" ht="18.75">
      <c r="A93" s="113" t="s">
        <v>148</v>
      </c>
      <c r="B93" s="112"/>
      <c r="C93" s="111"/>
      <c r="D93" s="114"/>
      <c r="E93" s="112"/>
      <c r="F93" s="112"/>
      <c r="G93" s="112"/>
      <c r="H93" s="112"/>
      <c r="I93" s="112"/>
      <c r="J93" s="112"/>
      <c r="K93" s="114"/>
      <c r="L93" s="112"/>
      <c r="M93" s="111"/>
      <c r="N93" s="109"/>
      <c r="O93" s="109"/>
      <c r="P93" s="109"/>
      <c r="Q93" s="109"/>
    </row>
    <row r="94" spans="1:17" ht="18.75">
      <c r="A94" s="130">
        <v>451</v>
      </c>
      <c r="B94" s="112">
        <v>0</v>
      </c>
      <c r="C94" s="111">
        <v>0</v>
      </c>
      <c r="D94" s="114">
        <v>0</v>
      </c>
      <c r="E94" s="112">
        <v>0</v>
      </c>
      <c r="F94" s="112">
        <v>0</v>
      </c>
      <c r="G94" s="112">
        <v>0</v>
      </c>
      <c r="H94" s="112">
        <v>0</v>
      </c>
      <c r="I94" s="112">
        <v>0</v>
      </c>
      <c r="J94" s="112">
        <v>0</v>
      </c>
      <c r="K94" s="114">
        <v>0</v>
      </c>
      <c r="L94" s="112">
        <v>0</v>
      </c>
      <c r="M94" s="111">
        <v>0</v>
      </c>
      <c r="N94" s="109">
        <v>0</v>
      </c>
      <c r="O94" s="109">
        <v>0</v>
      </c>
      <c r="P94" s="109">
        <v>0</v>
      </c>
      <c r="Q94" s="109">
        <f aca="true" t="shared" si="13" ref="Q94:Q101">SUM(B94:P94)</f>
        <v>0</v>
      </c>
    </row>
    <row r="95" spans="1:17" ht="18.75">
      <c r="A95" s="130">
        <v>454</v>
      </c>
      <c r="B95" s="112">
        <v>0</v>
      </c>
      <c r="C95" s="111">
        <v>0</v>
      </c>
      <c r="D95" s="114">
        <v>0</v>
      </c>
      <c r="E95" s="112">
        <v>0</v>
      </c>
      <c r="F95" s="112">
        <v>0</v>
      </c>
      <c r="G95" s="112">
        <v>0</v>
      </c>
      <c r="H95" s="112">
        <v>0</v>
      </c>
      <c r="I95" s="112">
        <v>0</v>
      </c>
      <c r="J95" s="112">
        <v>0</v>
      </c>
      <c r="K95" s="114">
        <v>0</v>
      </c>
      <c r="L95" s="112">
        <v>0</v>
      </c>
      <c r="M95" s="111">
        <v>0</v>
      </c>
      <c r="N95" s="109">
        <v>0</v>
      </c>
      <c r="O95" s="109">
        <v>0</v>
      </c>
      <c r="P95" s="109">
        <v>0</v>
      </c>
      <c r="Q95" s="109">
        <f t="shared" si="13"/>
        <v>0</v>
      </c>
    </row>
    <row r="96" spans="1:17" ht="18.75">
      <c r="A96" s="110">
        <v>456</v>
      </c>
      <c r="B96" s="111">
        <v>0</v>
      </c>
      <c r="C96" s="111">
        <v>0</v>
      </c>
      <c r="D96" s="111">
        <v>0</v>
      </c>
      <c r="E96" s="111">
        <v>0</v>
      </c>
      <c r="F96" s="111">
        <v>0</v>
      </c>
      <c r="G96" s="111">
        <v>0</v>
      </c>
      <c r="H96" s="111">
        <v>0</v>
      </c>
      <c r="I96" s="111">
        <v>0</v>
      </c>
      <c r="J96" s="111">
        <v>0</v>
      </c>
      <c r="K96" s="111">
        <v>0</v>
      </c>
      <c r="L96" s="111">
        <v>0</v>
      </c>
      <c r="M96" s="111">
        <v>0</v>
      </c>
      <c r="N96" s="111">
        <v>0</v>
      </c>
      <c r="O96" s="111">
        <v>0</v>
      </c>
      <c r="P96" s="111">
        <v>0</v>
      </c>
      <c r="Q96" s="109">
        <f t="shared" si="13"/>
        <v>0</v>
      </c>
    </row>
    <row r="97" spans="1:17" ht="18.75">
      <c r="A97" s="110">
        <v>457</v>
      </c>
      <c r="B97" s="111">
        <v>0</v>
      </c>
      <c r="C97" s="111">
        <v>0</v>
      </c>
      <c r="D97" s="111">
        <v>0</v>
      </c>
      <c r="E97" s="111">
        <v>0</v>
      </c>
      <c r="F97" s="111">
        <v>0</v>
      </c>
      <c r="G97" s="111">
        <v>0</v>
      </c>
      <c r="H97" s="111">
        <v>0</v>
      </c>
      <c r="I97" s="111">
        <v>0</v>
      </c>
      <c r="J97" s="111">
        <v>0</v>
      </c>
      <c r="K97" s="111">
        <v>0</v>
      </c>
      <c r="L97" s="111">
        <v>0</v>
      </c>
      <c r="M97" s="111">
        <v>0</v>
      </c>
      <c r="N97" s="111">
        <v>0</v>
      </c>
      <c r="O97" s="111">
        <v>0</v>
      </c>
      <c r="P97" s="111">
        <v>0</v>
      </c>
      <c r="Q97" s="109">
        <f t="shared" si="13"/>
        <v>0</v>
      </c>
    </row>
    <row r="98" spans="1:17" ht="18.75">
      <c r="A98" s="110">
        <v>459</v>
      </c>
      <c r="B98" s="111">
        <v>0</v>
      </c>
      <c r="C98" s="111">
        <v>0</v>
      </c>
      <c r="D98" s="111">
        <v>0</v>
      </c>
      <c r="E98" s="111">
        <v>0</v>
      </c>
      <c r="F98" s="111">
        <v>0</v>
      </c>
      <c r="G98" s="111">
        <v>0</v>
      </c>
      <c r="H98" s="111">
        <v>0</v>
      </c>
      <c r="I98" s="111">
        <v>0</v>
      </c>
      <c r="J98" s="111">
        <v>0</v>
      </c>
      <c r="K98" s="111">
        <v>0</v>
      </c>
      <c r="L98" s="111">
        <v>0</v>
      </c>
      <c r="M98" s="111">
        <v>0</v>
      </c>
      <c r="N98" s="111">
        <v>0</v>
      </c>
      <c r="O98" s="111">
        <v>0</v>
      </c>
      <c r="P98" s="111">
        <v>0</v>
      </c>
      <c r="Q98" s="109">
        <f>SUM(B98:P98)</f>
        <v>0</v>
      </c>
    </row>
    <row r="99" spans="1:17" ht="18.75">
      <c r="A99" s="110">
        <v>463</v>
      </c>
      <c r="B99" s="111">
        <v>0</v>
      </c>
      <c r="C99" s="111">
        <v>0</v>
      </c>
      <c r="D99" s="111">
        <v>0</v>
      </c>
      <c r="E99" s="111">
        <v>0</v>
      </c>
      <c r="F99" s="111">
        <v>0</v>
      </c>
      <c r="G99" s="111">
        <v>0</v>
      </c>
      <c r="H99" s="111">
        <v>0</v>
      </c>
      <c r="I99" s="111">
        <v>0</v>
      </c>
      <c r="J99" s="111">
        <v>0</v>
      </c>
      <c r="K99" s="111">
        <v>0</v>
      </c>
      <c r="L99" s="111">
        <v>0</v>
      </c>
      <c r="M99" s="111">
        <v>0</v>
      </c>
      <c r="N99" s="111">
        <v>0</v>
      </c>
      <c r="O99" s="111">
        <v>0</v>
      </c>
      <c r="P99" s="111">
        <v>0</v>
      </c>
      <c r="Q99" s="109">
        <f t="shared" si="13"/>
        <v>0</v>
      </c>
    </row>
    <row r="100" spans="1:17" ht="18.75">
      <c r="A100" s="110" t="s">
        <v>20</v>
      </c>
      <c r="B100" s="112">
        <f>SUM(B94:B99)</f>
        <v>0</v>
      </c>
      <c r="C100" s="112">
        <f aca="true" t="shared" si="14" ref="C100:P100">SUM(C94:C99)</f>
        <v>0</v>
      </c>
      <c r="D100" s="112">
        <f t="shared" si="14"/>
        <v>0</v>
      </c>
      <c r="E100" s="112">
        <f t="shared" si="14"/>
        <v>0</v>
      </c>
      <c r="F100" s="112">
        <f t="shared" si="14"/>
        <v>0</v>
      </c>
      <c r="G100" s="112">
        <f t="shared" si="14"/>
        <v>0</v>
      </c>
      <c r="H100" s="112">
        <f t="shared" si="14"/>
        <v>0</v>
      </c>
      <c r="I100" s="112">
        <f t="shared" si="14"/>
        <v>0</v>
      </c>
      <c r="J100" s="112">
        <f t="shared" si="14"/>
        <v>0</v>
      </c>
      <c r="K100" s="112">
        <f t="shared" si="14"/>
        <v>0</v>
      </c>
      <c r="L100" s="112">
        <f t="shared" si="14"/>
        <v>0</v>
      </c>
      <c r="M100" s="112">
        <f t="shared" si="14"/>
        <v>0</v>
      </c>
      <c r="N100" s="112">
        <f t="shared" si="14"/>
        <v>0</v>
      </c>
      <c r="O100" s="112">
        <f t="shared" si="14"/>
        <v>0</v>
      </c>
      <c r="P100" s="112">
        <f t="shared" si="14"/>
        <v>0</v>
      </c>
      <c r="Q100" s="109">
        <f t="shared" si="13"/>
        <v>0</v>
      </c>
    </row>
    <row r="101" spans="1:17" s="133" customFormat="1" ht="18.75">
      <c r="A101" s="127" t="s">
        <v>21</v>
      </c>
      <c r="B101" s="131">
        <f>0</f>
        <v>0</v>
      </c>
      <c r="C101" s="131"/>
      <c r="D101" s="131"/>
      <c r="E101" s="131">
        <v>0</v>
      </c>
      <c r="F101" s="131">
        <f>0</f>
        <v>0</v>
      </c>
      <c r="G101" s="131"/>
      <c r="H101" s="131">
        <f>0</f>
        <v>0</v>
      </c>
      <c r="I101" s="131">
        <f>0</f>
        <v>0</v>
      </c>
      <c r="J101" s="131">
        <f>0</f>
        <v>0</v>
      </c>
      <c r="K101" s="131"/>
      <c r="L101" s="131">
        <v>0</v>
      </c>
      <c r="M101" s="131">
        <f>0</f>
        <v>0</v>
      </c>
      <c r="N101" s="131">
        <f>0</f>
        <v>0</v>
      </c>
      <c r="O101" s="131"/>
      <c r="P101" s="131">
        <v>0</v>
      </c>
      <c r="Q101" s="137">
        <f t="shared" si="13"/>
        <v>0</v>
      </c>
    </row>
    <row r="102" spans="1:17" ht="18.75">
      <c r="A102" s="113">
        <v>500</v>
      </c>
      <c r="B102" s="112"/>
      <c r="C102" s="111"/>
      <c r="D102" s="114"/>
      <c r="E102" s="112"/>
      <c r="F102" s="112"/>
      <c r="G102" s="112"/>
      <c r="H102" s="112"/>
      <c r="I102" s="112"/>
      <c r="J102" s="112"/>
      <c r="K102" s="114"/>
      <c r="L102" s="112"/>
      <c r="M102" s="111"/>
      <c r="N102" s="109"/>
      <c r="O102" s="109"/>
      <c r="P102" s="109"/>
      <c r="Q102" s="109"/>
    </row>
    <row r="103" spans="1:17" ht="18.75">
      <c r="A103" s="110">
        <v>510</v>
      </c>
      <c r="B103" s="111">
        <v>0</v>
      </c>
      <c r="C103" s="111">
        <v>0</v>
      </c>
      <c r="D103" s="111">
        <v>0</v>
      </c>
      <c r="E103" s="111">
        <v>0</v>
      </c>
      <c r="F103" s="111">
        <v>0</v>
      </c>
      <c r="G103" s="111">
        <v>0</v>
      </c>
      <c r="H103" s="111">
        <v>0</v>
      </c>
      <c r="I103" s="111">
        <v>0</v>
      </c>
      <c r="J103" s="111">
        <v>0</v>
      </c>
      <c r="K103" s="111">
        <v>0</v>
      </c>
      <c r="L103" s="111">
        <v>0</v>
      </c>
      <c r="M103" s="111">
        <v>0</v>
      </c>
      <c r="N103" s="111">
        <v>0</v>
      </c>
      <c r="O103" s="111">
        <v>0</v>
      </c>
      <c r="P103" s="111">
        <v>0</v>
      </c>
      <c r="Q103" s="109">
        <f aca="true" t="shared" si="15" ref="Q103:Q110">SUM(B103:P103)</f>
        <v>0</v>
      </c>
    </row>
    <row r="104" spans="1:17" ht="18.75">
      <c r="A104" s="110">
        <v>516</v>
      </c>
      <c r="B104" s="111">
        <v>0</v>
      </c>
      <c r="C104" s="111">
        <v>0</v>
      </c>
      <c r="D104" s="111">
        <v>0</v>
      </c>
      <c r="E104" s="111">
        <v>0</v>
      </c>
      <c r="F104" s="111">
        <v>0</v>
      </c>
      <c r="G104" s="111">
        <v>0</v>
      </c>
      <c r="H104" s="111">
        <v>0</v>
      </c>
      <c r="I104" s="111">
        <v>0</v>
      </c>
      <c r="J104" s="111">
        <v>0</v>
      </c>
      <c r="K104" s="111">
        <v>0</v>
      </c>
      <c r="L104" s="111">
        <v>0</v>
      </c>
      <c r="M104" s="111">
        <v>0</v>
      </c>
      <c r="N104" s="111">
        <v>0</v>
      </c>
      <c r="O104" s="111">
        <v>0</v>
      </c>
      <c r="P104" s="111">
        <v>0</v>
      </c>
      <c r="Q104" s="109">
        <f t="shared" si="15"/>
        <v>0</v>
      </c>
    </row>
    <row r="105" spans="1:17" ht="18.75">
      <c r="A105" s="110">
        <v>526</v>
      </c>
      <c r="B105" s="111">
        <v>0</v>
      </c>
      <c r="C105" s="111">
        <v>0</v>
      </c>
      <c r="D105" s="111">
        <v>0</v>
      </c>
      <c r="E105" s="111">
        <v>0</v>
      </c>
      <c r="F105" s="111">
        <v>0</v>
      </c>
      <c r="G105" s="111">
        <v>0</v>
      </c>
      <c r="H105" s="111">
        <v>0</v>
      </c>
      <c r="I105" s="111">
        <v>0</v>
      </c>
      <c r="J105" s="111">
        <v>0</v>
      </c>
      <c r="K105" s="111">
        <v>0</v>
      </c>
      <c r="L105" s="111">
        <v>0</v>
      </c>
      <c r="M105" s="111">
        <v>0</v>
      </c>
      <c r="N105" s="111">
        <v>0</v>
      </c>
      <c r="O105" s="111">
        <v>0</v>
      </c>
      <c r="P105" s="111">
        <v>0</v>
      </c>
      <c r="Q105" s="109">
        <f t="shared" si="15"/>
        <v>0</v>
      </c>
    </row>
    <row r="106" spans="1:17" ht="18.75">
      <c r="A106" s="110">
        <v>527</v>
      </c>
      <c r="B106" s="111">
        <v>0</v>
      </c>
      <c r="C106" s="111">
        <v>0</v>
      </c>
      <c r="D106" s="111">
        <v>0</v>
      </c>
      <c r="E106" s="111">
        <v>0</v>
      </c>
      <c r="F106" s="111">
        <v>0</v>
      </c>
      <c r="G106" s="111">
        <v>0</v>
      </c>
      <c r="H106" s="111">
        <v>0</v>
      </c>
      <c r="I106" s="111">
        <v>0</v>
      </c>
      <c r="J106" s="111">
        <v>0</v>
      </c>
      <c r="K106" s="111">
        <v>0</v>
      </c>
      <c r="L106" s="111">
        <v>0</v>
      </c>
      <c r="M106" s="111">
        <v>0</v>
      </c>
      <c r="N106" s="111">
        <v>0</v>
      </c>
      <c r="O106" s="111">
        <v>0</v>
      </c>
      <c r="P106" s="111">
        <v>0</v>
      </c>
      <c r="Q106" s="109">
        <f t="shared" si="15"/>
        <v>0</v>
      </c>
    </row>
    <row r="107" spans="1:17" ht="18.75">
      <c r="A107" s="110" t="s">
        <v>20</v>
      </c>
      <c r="B107" s="112">
        <f>SUM(B103:B106)</f>
        <v>0</v>
      </c>
      <c r="C107" s="112">
        <f aca="true" t="shared" si="16" ref="C107:P107">SUM(C103:C106)</f>
        <v>0</v>
      </c>
      <c r="D107" s="112">
        <f t="shared" si="16"/>
        <v>0</v>
      </c>
      <c r="E107" s="112">
        <f t="shared" si="16"/>
        <v>0</v>
      </c>
      <c r="F107" s="112">
        <f t="shared" si="16"/>
        <v>0</v>
      </c>
      <c r="G107" s="112">
        <f t="shared" si="16"/>
        <v>0</v>
      </c>
      <c r="H107" s="112">
        <f t="shared" si="16"/>
        <v>0</v>
      </c>
      <c r="I107" s="112">
        <f t="shared" si="16"/>
        <v>0</v>
      </c>
      <c r="J107" s="112">
        <f t="shared" si="16"/>
        <v>0</v>
      </c>
      <c r="K107" s="112">
        <f t="shared" si="16"/>
        <v>0</v>
      </c>
      <c r="L107" s="112">
        <f t="shared" si="16"/>
        <v>0</v>
      </c>
      <c r="M107" s="112">
        <f t="shared" si="16"/>
        <v>0</v>
      </c>
      <c r="N107" s="112">
        <f t="shared" si="16"/>
        <v>0</v>
      </c>
      <c r="O107" s="112">
        <f t="shared" si="16"/>
        <v>0</v>
      </c>
      <c r="P107" s="112">
        <f t="shared" si="16"/>
        <v>0</v>
      </c>
      <c r="Q107" s="109">
        <f t="shared" si="15"/>
        <v>0</v>
      </c>
    </row>
    <row r="108" spans="1:17" s="133" customFormat="1" ht="18.75">
      <c r="A108" s="127" t="s">
        <v>21</v>
      </c>
      <c r="B108" s="131">
        <f>0</f>
        <v>0</v>
      </c>
      <c r="C108" s="131">
        <v>0</v>
      </c>
      <c r="D108" s="131">
        <f>0</f>
        <v>0</v>
      </c>
      <c r="E108" s="131">
        <f>0</f>
        <v>0</v>
      </c>
      <c r="F108" s="131">
        <f>0</f>
        <v>0</v>
      </c>
      <c r="G108" s="131">
        <v>0</v>
      </c>
      <c r="H108" s="131"/>
      <c r="I108" s="131">
        <f>0</f>
        <v>0</v>
      </c>
      <c r="J108" s="131">
        <f>0</f>
        <v>0</v>
      </c>
      <c r="K108" s="131">
        <f>0</f>
        <v>0</v>
      </c>
      <c r="L108" s="131">
        <f>0</f>
        <v>0</v>
      </c>
      <c r="M108" s="131">
        <f>0</f>
        <v>0</v>
      </c>
      <c r="N108" s="131">
        <f>0</f>
        <v>0</v>
      </c>
      <c r="O108" s="131"/>
      <c r="P108" s="131">
        <f>0</f>
        <v>0</v>
      </c>
      <c r="Q108" s="137">
        <f t="shared" si="15"/>
        <v>0</v>
      </c>
    </row>
    <row r="109" spans="1:17" ht="18.75">
      <c r="A109" s="113" t="s">
        <v>143</v>
      </c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09"/>
    </row>
    <row r="110" spans="1:17" ht="18.75">
      <c r="A110" s="110">
        <v>554</v>
      </c>
      <c r="B110" s="111">
        <v>0</v>
      </c>
      <c r="C110" s="111">
        <v>0</v>
      </c>
      <c r="D110" s="111">
        <v>0</v>
      </c>
      <c r="E110" s="111">
        <v>0</v>
      </c>
      <c r="F110" s="111">
        <v>0</v>
      </c>
      <c r="G110" s="111">
        <v>0</v>
      </c>
      <c r="H110" s="111">
        <v>0</v>
      </c>
      <c r="I110" s="111">
        <v>0</v>
      </c>
      <c r="J110" s="111">
        <v>0</v>
      </c>
      <c r="K110" s="111">
        <v>0</v>
      </c>
      <c r="L110" s="111">
        <v>0</v>
      </c>
      <c r="M110" s="111">
        <v>0</v>
      </c>
      <c r="N110" s="111">
        <v>0</v>
      </c>
      <c r="O110" s="111">
        <v>0</v>
      </c>
      <c r="P110" s="111">
        <v>0</v>
      </c>
      <c r="Q110" s="109">
        <f t="shared" si="15"/>
        <v>0</v>
      </c>
    </row>
    <row r="111" spans="1:17" ht="18.75">
      <c r="A111" s="110" t="s">
        <v>20</v>
      </c>
      <c r="B111" s="111">
        <f aca="true" t="shared" si="17" ref="B111:P111">SUM(B110)</f>
        <v>0</v>
      </c>
      <c r="C111" s="111">
        <f t="shared" si="17"/>
        <v>0</v>
      </c>
      <c r="D111" s="111">
        <f t="shared" si="17"/>
        <v>0</v>
      </c>
      <c r="E111" s="111">
        <f t="shared" si="17"/>
        <v>0</v>
      </c>
      <c r="F111" s="111">
        <f t="shared" si="17"/>
        <v>0</v>
      </c>
      <c r="G111" s="111">
        <f t="shared" si="17"/>
        <v>0</v>
      </c>
      <c r="H111" s="111">
        <f t="shared" si="17"/>
        <v>0</v>
      </c>
      <c r="I111" s="111">
        <f t="shared" si="17"/>
        <v>0</v>
      </c>
      <c r="J111" s="111">
        <f t="shared" si="17"/>
        <v>0</v>
      </c>
      <c r="K111" s="111">
        <f>SUM(K110)</f>
        <v>0</v>
      </c>
      <c r="L111" s="111">
        <f t="shared" si="17"/>
        <v>0</v>
      </c>
      <c r="M111" s="111">
        <f t="shared" si="17"/>
        <v>0</v>
      </c>
      <c r="N111" s="111">
        <f t="shared" si="17"/>
        <v>0</v>
      </c>
      <c r="O111" s="111">
        <f t="shared" si="17"/>
        <v>0</v>
      </c>
      <c r="P111" s="111">
        <f t="shared" si="17"/>
        <v>0</v>
      </c>
      <c r="Q111" s="112">
        <f>SUM(B111:P111)</f>
        <v>0</v>
      </c>
    </row>
    <row r="112" spans="1:17" s="133" customFormat="1" ht="18.75">
      <c r="A112" s="127" t="s">
        <v>21</v>
      </c>
      <c r="B112" s="131">
        <f>0</f>
        <v>0</v>
      </c>
      <c r="C112" s="131">
        <v>0</v>
      </c>
      <c r="D112" s="131">
        <f>0</f>
        <v>0</v>
      </c>
      <c r="E112" s="131">
        <v>0</v>
      </c>
      <c r="F112" s="131"/>
      <c r="G112" s="131">
        <f>0</f>
        <v>0</v>
      </c>
      <c r="H112" s="131">
        <f>0</f>
        <v>0</v>
      </c>
      <c r="I112" s="131">
        <f>0</f>
        <v>0</v>
      </c>
      <c r="J112" s="131"/>
      <c r="K112" s="131"/>
      <c r="L112" s="131"/>
      <c r="M112" s="131"/>
      <c r="N112" s="131"/>
      <c r="O112" s="131">
        <v>0</v>
      </c>
      <c r="P112" s="131">
        <v>0</v>
      </c>
      <c r="Q112" s="132">
        <f>SUM(B112:P112)</f>
        <v>0</v>
      </c>
    </row>
    <row r="113" spans="1:17" ht="18.75">
      <c r="A113" s="110" t="s">
        <v>108</v>
      </c>
      <c r="B113" s="112">
        <f aca="true" t="shared" si="18" ref="B113:P113">B10+B17+B21+B31+B49+B66+B87+B91+B100+B107+B111</f>
        <v>0</v>
      </c>
      <c r="C113" s="112">
        <f t="shared" si="18"/>
        <v>378935.99</v>
      </c>
      <c r="D113" s="112">
        <f t="shared" si="18"/>
        <v>151298</v>
      </c>
      <c r="E113" s="112">
        <f t="shared" si="18"/>
        <v>0</v>
      </c>
      <c r="F113" s="112">
        <f t="shared" si="18"/>
        <v>0</v>
      </c>
      <c r="G113" s="112">
        <f t="shared" si="18"/>
        <v>45572</v>
      </c>
      <c r="H113" s="112">
        <f t="shared" si="18"/>
        <v>0</v>
      </c>
      <c r="I113" s="112">
        <f t="shared" si="18"/>
        <v>0</v>
      </c>
      <c r="J113" s="112">
        <f t="shared" si="18"/>
        <v>0</v>
      </c>
      <c r="K113" s="112">
        <f t="shared" si="18"/>
        <v>384200</v>
      </c>
      <c r="L113" s="112">
        <f t="shared" si="18"/>
        <v>0</v>
      </c>
      <c r="M113" s="112">
        <f t="shared" si="18"/>
        <v>0</v>
      </c>
      <c r="N113" s="112">
        <f t="shared" si="18"/>
        <v>0</v>
      </c>
      <c r="O113" s="112">
        <f t="shared" si="18"/>
        <v>0</v>
      </c>
      <c r="P113" s="112">
        <f t="shared" si="18"/>
        <v>0</v>
      </c>
      <c r="Q113" s="112">
        <f>SUM(B113:P113)</f>
        <v>960005.99</v>
      </c>
    </row>
    <row r="114" spans="1:17" s="133" customFormat="1" ht="18.75">
      <c r="A114" s="127" t="s">
        <v>109</v>
      </c>
      <c r="B114" s="132">
        <f aca="true" t="shared" si="19" ref="B114:P114">B11+B18+B22+B32+B50+B67+B88+B92+B101+B108+B112</f>
        <v>0</v>
      </c>
      <c r="C114" s="132">
        <f t="shared" si="19"/>
        <v>969660.71</v>
      </c>
      <c r="D114" s="132">
        <f t="shared" si="19"/>
        <v>317319</v>
      </c>
      <c r="E114" s="132">
        <f t="shared" si="19"/>
        <v>0</v>
      </c>
      <c r="F114" s="132">
        <f t="shared" si="19"/>
        <v>0</v>
      </c>
      <c r="G114" s="132">
        <f t="shared" si="19"/>
        <v>95972</v>
      </c>
      <c r="H114" s="132">
        <f t="shared" si="19"/>
        <v>0</v>
      </c>
      <c r="I114" s="132">
        <f t="shared" si="19"/>
        <v>0</v>
      </c>
      <c r="J114" s="132">
        <f t="shared" si="19"/>
        <v>0</v>
      </c>
      <c r="K114" s="132">
        <f t="shared" si="19"/>
        <v>384200</v>
      </c>
      <c r="L114" s="132">
        <f t="shared" si="19"/>
        <v>0</v>
      </c>
      <c r="M114" s="132">
        <f t="shared" si="19"/>
        <v>0</v>
      </c>
      <c r="N114" s="132">
        <f t="shared" si="19"/>
        <v>0</v>
      </c>
      <c r="O114" s="132">
        <f t="shared" si="19"/>
        <v>0</v>
      </c>
      <c r="P114" s="132">
        <f t="shared" si="19"/>
        <v>74020</v>
      </c>
      <c r="Q114" s="132">
        <f>SUM(B114:P114)</f>
        <v>1841171.71</v>
      </c>
    </row>
    <row r="115" spans="1:17" s="133" customFormat="1" ht="17.25" customHeight="1">
      <c r="A115" s="128"/>
      <c r="B115" s="138"/>
      <c r="C115" s="138"/>
      <c r="D115" s="313" t="s">
        <v>8</v>
      </c>
      <c r="E115" s="313"/>
      <c r="F115" s="313"/>
      <c r="G115" s="138"/>
      <c r="H115" s="138"/>
      <c r="I115" s="138"/>
      <c r="J115" s="138"/>
      <c r="K115" s="321" t="s">
        <v>136</v>
      </c>
      <c r="L115" s="321"/>
      <c r="M115" s="321"/>
      <c r="N115" s="138"/>
      <c r="O115" s="138"/>
      <c r="P115" s="138"/>
      <c r="Q115" s="139"/>
    </row>
    <row r="116" spans="1:17" s="133" customFormat="1" ht="18.75">
      <c r="A116" s="128"/>
      <c r="B116" s="134"/>
      <c r="C116" s="134"/>
      <c r="D116" s="142"/>
      <c r="E116" s="142"/>
      <c r="F116" s="142"/>
      <c r="G116" s="134"/>
      <c r="H116" s="134"/>
      <c r="I116" s="134"/>
      <c r="J116" s="134"/>
      <c r="K116" s="142"/>
      <c r="L116" s="142"/>
      <c r="M116" s="134"/>
      <c r="N116" s="134"/>
      <c r="O116" s="134"/>
      <c r="P116" s="134"/>
      <c r="Q116" s="140"/>
    </row>
    <row r="117" spans="1:17" s="133" customFormat="1" ht="18.75">
      <c r="A117" s="128"/>
      <c r="B117" s="134"/>
      <c r="C117" s="134"/>
      <c r="D117" s="313" t="s">
        <v>192</v>
      </c>
      <c r="E117" s="313"/>
      <c r="F117" s="313"/>
      <c r="G117" s="134"/>
      <c r="H117" s="134"/>
      <c r="I117" s="134"/>
      <c r="J117" s="134"/>
      <c r="K117" s="313" t="s">
        <v>137</v>
      </c>
      <c r="L117" s="313"/>
      <c r="M117" s="313"/>
      <c r="N117" s="134"/>
      <c r="O117" s="134"/>
      <c r="P117" s="134"/>
      <c r="Q117" s="140"/>
    </row>
    <row r="118" spans="1:17" s="133" customFormat="1" ht="18.75">
      <c r="A118" s="128"/>
      <c r="B118" s="134"/>
      <c r="C118" s="134"/>
      <c r="D118" s="313" t="s">
        <v>159</v>
      </c>
      <c r="E118" s="313"/>
      <c r="F118" s="313"/>
      <c r="G118" s="134"/>
      <c r="H118" s="134"/>
      <c r="I118" s="134"/>
      <c r="J118" s="134"/>
      <c r="K118" s="313" t="s">
        <v>135</v>
      </c>
      <c r="L118" s="313"/>
      <c r="M118" s="313"/>
      <c r="N118" s="134"/>
      <c r="O118" s="134"/>
      <c r="P118" s="134"/>
      <c r="Q118" s="140"/>
    </row>
    <row r="124" ht="18.75"/>
    <row r="125" ht="18.75"/>
  </sheetData>
  <mergeCells count="35">
    <mergeCell ref="D117:F117"/>
    <mergeCell ref="A79:Q79"/>
    <mergeCell ref="D74:F74"/>
    <mergeCell ref="D115:F115"/>
    <mergeCell ref="E80:F80"/>
    <mergeCell ref="C80:D80"/>
    <mergeCell ref="G80:H80"/>
    <mergeCell ref="K74:M74"/>
    <mergeCell ref="K115:M115"/>
    <mergeCell ref="A1:Q1"/>
    <mergeCell ref="A2:Q2"/>
    <mergeCell ref="A3:Q3"/>
    <mergeCell ref="A39:Q39"/>
    <mergeCell ref="G4:H4"/>
    <mergeCell ref="I4:J4"/>
    <mergeCell ref="D36:F36"/>
    <mergeCell ref="D37:F37"/>
    <mergeCell ref="D33:F33"/>
    <mergeCell ref="K33:M33"/>
    <mergeCell ref="C4:D4"/>
    <mergeCell ref="E4:F4"/>
    <mergeCell ref="I40:J40"/>
    <mergeCell ref="G40:H40"/>
    <mergeCell ref="E40:F40"/>
    <mergeCell ref="C40:D40"/>
    <mergeCell ref="D118:F118"/>
    <mergeCell ref="K36:M36"/>
    <mergeCell ref="K37:M37"/>
    <mergeCell ref="D69:F69"/>
    <mergeCell ref="D73:F73"/>
    <mergeCell ref="K69:M69"/>
    <mergeCell ref="K73:M73"/>
    <mergeCell ref="I80:J80"/>
    <mergeCell ref="K117:M117"/>
    <mergeCell ref="K118:M118"/>
  </mergeCells>
  <printOptions/>
  <pageMargins left="0.5511811023622047" right="0.15748031496062992" top="0.1968503937007874" bottom="0" header="0.5118110236220472" footer="0.5118110236220472"/>
  <pageSetup horizontalDpi="180" verticalDpi="180" orientation="landscape" paperSize="9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="90" zoomScaleNormal="90" workbookViewId="0" topLeftCell="C1">
      <selection activeCell="C42" sqref="C42"/>
    </sheetView>
  </sheetViews>
  <sheetFormatPr defaultColWidth="9.140625" defaultRowHeight="21.75"/>
  <cols>
    <col min="1" max="1" width="16.28125" style="0" bestFit="1" customWidth="1"/>
    <col min="2" max="2" width="10.28125" style="0" bestFit="1" customWidth="1"/>
    <col min="3" max="3" width="13.00390625" style="0" bestFit="1" customWidth="1"/>
    <col min="4" max="4" width="11.28125" style="0" bestFit="1" customWidth="1"/>
    <col min="5" max="5" width="9.421875" style="0" customWidth="1"/>
    <col min="6" max="6" width="11.28125" style="0" bestFit="1" customWidth="1"/>
    <col min="7" max="7" width="6.00390625" style="0" bestFit="1" customWidth="1"/>
    <col min="8" max="8" width="10.8515625" style="0" customWidth="1"/>
    <col min="9" max="9" width="9.00390625" style="0" customWidth="1"/>
    <col min="10" max="10" width="9.28125" style="0" bestFit="1" customWidth="1"/>
    <col min="11" max="11" width="10.28125" style="0" bestFit="1" customWidth="1"/>
    <col min="12" max="12" width="8.00390625" style="0" customWidth="1"/>
    <col min="13" max="13" width="7.00390625" style="0" customWidth="1"/>
    <col min="14" max="14" width="8.00390625" style="0" customWidth="1"/>
    <col min="15" max="15" width="11.28125" style="0" bestFit="1" customWidth="1"/>
    <col min="16" max="16" width="12.8515625" style="0" bestFit="1" customWidth="1"/>
  </cols>
  <sheetData>
    <row r="1" spans="1:16" ht="23.25">
      <c r="A1" s="322" t="s">
        <v>15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</row>
    <row r="2" spans="1:16" ht="23.25">
      <c r="A2" s="322" t="s">
        <v>153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</row>
    <row r="3" spans="1:16" ht="24" thickBot="1">
      <c r="A3" s="323" t="s">
        <v>276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</row>
    <row r="4" spans="1:16" s="56" customFormat="1" ht="21.75">
      <c r="A4" s="52" t="s">
        <v>17</v>
      </c>
      <c r="B4" s="53" t="s">
        <v>115</v>
      </c>
      <c r="C4" s="324" t="s">
        <v>117</v>
      </c>
      <c r="D4" s="325"/>
      <c r="E4" s="324" t="s">
        <v>120</v>
      </c>
      <c r="F4" s="325"/>
      <c r="G4" s="324" t="s">
        <v>121</v>
      </c>
      <c r="H4" s="325"/>
      <c r="I4" s="324" t="s">
        <v>122</v>
      </c>
      <c r="J4" s="328"/>
      <c r="K4" s="53" t="s">
        <v>126</v>
      </c>
      <c r="L4" s="53" t="s">
        <v>127</v>
      </c>
      <c r="M4" s="54" t="s">
        <v>130</v>
      </c>
      <c r="N4" s="55" t="s">
        <v>131</v>
      </c>
      <c r="O4" s="55" t="s">
        <v>134</v>
      </c>
      <c r="P4" s="64" t="s">
        <v>18</v>
      </c>
    </row>
    <row r="5" spans="1:16" s="56" customFormat="1" ht="22.5" thickBot="1">
      <c r="A5" s="57" t="s">
        <v>19</v>
      </c>
      <c r="B5" s="58" t="s">
        <v>116</v>
      </c>
      <c r="C5" s="59" t="s">
        <v>118</v>
      </c>
      <c r="D5" s="60" t="s">
        <v>119</v>
      </c>
      <c r="E5" s="58" t="s">
        <v>111</v>
      </c>
      <c r="F5" s="58" t="s">
        <v>112</v>
      </c>
      <c r="G5" s="58" t="s">
        <v>154</v>
      </c>
      <c r="H5" s="58" t="s">
        <v>114</v>
      </c>
      <c r="I5" s="60" t="s">
        <v>123</v>
      </c>
      <c r="J5" s="41" t="s">
        <v>124</v>
      </c>
      <c r="K5" s="59" t="s">
        <v>125</v>
      </c>
      <c r="L5" s="59" t="s">
        <v>128</v>
      </c>
      <c r="M5" s="61" t="s">
        <v>129</v>
      </c>
      <c r="N5" s="62" t="s">
        <v>132</v>
      </c>
      <c r="O5" s="62" t="s">
        <v>133</v>
      </c>
      <c r="P5" s="63"/>
    </row>
    <row r="6" spans="1:16" ht="21.75">
      <c r="A6" s="84" t="s">
        <v>141</v>
      </c>
      <c r="B6" s="27"/>
      <c r="C6" s="27"/>
      <c r="D6" s="28"/>
      <c r="E6" s="27"/>
      <c r="F6" s="27"/>
      <c r="G6" s="27"/>
      <c r="H6" s="27"/>
      <c r="I6" s="27"/>
      <c r="J6" s="29"/>
      <c r="K6" s="28"/>
      <c r="L6" s="28"/>
      <c r="M6" s="29"/>
      <c r="N6" s="30"/>
      <c r="O6" s="30"/>
      <c r="P6" s="30"/>
    </row>
    <row r="7" spans="1:16" ht="21.75">
      <c r="A7" s="83" t="s">
        <v>138</v>
      </c>
      <c r="B7" s="31">
        <v>0</v>
      </c>
      <c r="C7" s="32">
        <v>0</v>
      </c>
      <c r="D7" s="33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4">
        <f>SUM(B7:O7)</f>
        <v>0</v>
      </c>
    </row>
    <row r="8" spans="1:16" ht="21.75">
      <c r="A8" s="83" t="s">
        <v>139</v>
      </c>
      <c r="B8" s="31">
        <v>0</v>
      </c>
      <c r="C8" s="32">
        <v>0</v>
      </c>
      <c r="D8" s="33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4">
        <f>SUM(B8:O8)</f>
        <v>0</v>
      </c>
    </row>
    <row r="9" spans="1:16" ht="21.75">
      <c r="A9" s="21" t="s">
        <v>20</v>
      </c>
      <c r="B9" s="31">
        <f aca="true" t="shared" si="0" ref="B9:O9">SUM(B7:B8)</f>
        <v>0</v>
      </c>
      <c r="C9" s="31">
        <f t="shared" si="0"/>
        <v>0</v>
      </c>
      <c r="D9" s="31">
        <f t="shared" si="0"/>
        <v>0</v>
      </c>
      <c r="E9" s="31">
        <f t="shared" si="0"/>
        <v>0</v>
      </c>
      <c r="F9" s="31">
        <f t="shared" si="0"/>
        <v>0</v>
      </c>
      <c r="G9" s="31">
        <f t="shared" si="0"/>
        <v>0</v>
      </c>
      <c r="H9" s="31">
        <f t="shared" si="0"/>
        <v>0</v>
      </c>
      <c r="I9" s="31">
        <f t="shared" si="0"/>
        <v>0</v>
      </c>
      <c r="J9" s="31">
        <f t="shared" si="0"/>
        <v>0</v>
      </c>
      <c r="K9" s="31">
        <f t="shared" si="0"/>
        <v>0</v>
      </c>
      <c r="L9" s="31">
        <f t="shared" si="0"/>
        <v>0</v>
      </c>
      <c r="M9" s="31">
        <f t="shared" si="0"/>
        <v>0</v>
      </c>
      <c r="N9" s="31">
        <f t="shared" si="0"/>
        <v>0</v>
      </c>
      <c r="O9" s="31">
        <f t="shared" si="0"/>
        <v>0</v>
      </c>
      <c r="P9" s="34">
        <f>SUM(B9:O9)</f>
        <v>0</v>
      </c>
    </row>
    <row r="10" spans="1:16" s="45" customFormat="1" ht="21.75">
      <c r="A10" s="42" t="s">
        <v>21</v>
      </c>
      <c r="B10" s="43"/>
      <c r="C10" s="43">
        <f>0</f>
        <v>0</v>
      </c>
      <c r="D10" s="43">
        <f>0</f>
        <v>0</v>
      </c>
      <c r="E10" s="43">
        <f>0</f>
        <v>0</v>
      </c>
      <c r="F10" s="43">
        <f>0</f>
        <v>0</v>
      </c>
      <c r="G10" s="43">
        <f>0</f>
        <v>0</v>
      </c>
      <c r="H10" s="43">
        <f>0</f>
        <v>0</v>
      </c>
      <c r="I10" s="43">
        <f>0</f>
        <v>0</v>
      </c>
      <c r="J10" s="43">
        <f>0</f>
        <v>0</v>
      </c>
      <c r="K10" s="43">
        <f>0</f>
        <v>0</v>
      </c>
      <c r="L10" s="43">
        <f>0</f>
        <v>0</v>
      </c>
      <c r="M10" s="43">
        <f>0</f>
        <v>0</v>
      </c>
      <c r="N10" s="43">
        <f>0</f>
        <v>0</v>
      </c>
      <c r="O10" s="43">
        <f>0</f>
        <v>0</v>
      </c>
      <c r="P10" s="46">
        <f>SUM(B10:O10)</f>
        <v>0</v>
      </c>
    </row>
    <row r="11" spans="1:16" ht="21.75">
      <c r="A11" s="22" t="s">
        <v>142</v>
      </c>
      <c r="B11" s="31"/>
      <c r="C11" s="32"/>
      <c r="D11" s="33"/>
      <c r="E11" s="32"/>
      <c r="F11" s="32"/>
      <c r="G11" s="32"/>
      <c r="H11" s="32"/>
      <c r="I11" s="32"/>
      <c r="J11" s="32"/>
      <c r="K11" s="33"/>
      <c r="L11" s="33"/>
      <c r="M11" s="32"/>
      <c r="N11" s="34"/>
      <c r="O11" s="34"/>
      <c r="P11" s="34"/>
    </row>
    <row r="12" spans="1:16" ht="21.75">
      <c r="A12" s="21">
        <v>101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4">
        <f>SUM(B12:O12)</f>
        <v>0</v>
      </c>
    </row>
    <row r="13" spans="1:16" ht="21.75">
      <c r="A13" s="21">
        <v>102</v>
      </c>
      <c r="B13" s="31">
        <v>0</v>
      </c>
      <c r="C13" s="31">
        <v>1875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4">
        <f>SUM(B13:O13)</f>
        <v>1875</v>
      </c>
    </row>
    <row r="14" spans="1:16" ht="21.75">
      <c r="A14" s="21" t="s">
        <v>20</v>
      </c>
      <c r="B14" s="31">
        <f aca="true" t="shared" si="1" ref="B14:O14">SUM(B12:B13)</f>
        <v>0</v>
      </c>
      <c r="C14" s="31">
        <f t="shared" si="1"/>
        <v>1875</v>
      </c>
      <c r="D14" s="31">
        <f t="shared" si="1"/>
        <v>0</v>
      </c>
      <c r="E14" s="31">
        <f t="shared" si="1"/>
        <v>0</v>
      </c>
      <c r="F14" s="31">
        <f t="shared" si="1"/>
        <v>0</v>
      </c>
      <c r="G14" s="31">
        <f t="shared" si="1"/>
        <v>0</v>
      </c>
      <c r="H14" s="31">
        <f t="shared" si="1"/>
        <v>0</v>
      </c>
      <c r="I14" s="31">
        <f t="shared" si="1"/>
        <v>0</v>
      </c>
      <c r="J14" s="31">
        <f t="shared" si="1"/>
        <v>0</v>
      </c>
      <c r="K14" s="31">
        <f t="shared" si="1"/>
        <v>0</v>
      </c>
      <c r="L14" s="31">
        <f t="shared" si="1"/>
        <v>0</v>
      </c>
      <c r="M14" s="31">
        <f t="shared" si="1"/>
        <v>0</v>
      </c>
      <c r="N14" s="31">
        <f t="shared" si="1"/>
        <v>0</v>
      </c>
      <c r="O14" s="31">
        <f t="shared" si="1"/>
        <v>0</v>
      </c>
      <c r="P14" s="34">
        <f>SUM(B14:O14)</f>
        <v>1875</v>
      </c>
    </row>
    <row r="15" spans="1:16" s="45" customFormat="1" ht="21.75">
      <c r="A15" s="42" t="s">
        <v>21</v>
      </c>
      <c r="B15" s="43">
        <f>0</f>
        <v>0</v>
      </c>
      <c r="C15" s="43">
        <v>1875</v>
      </c>
      <c r="D15" s="43">
        <v>0</v>
      </c>
      <c r="E15" s="43">
        <f>0</f>
        <v>0</v>
      </c>
      <c r="F15" s="43">
        <f>0</f>
        <v>0</v>
      </c>
      <c r="G15" s="43">
        <v>0</v>
      </c>
      <c r="H15" s="43">
        <f>0</f>
        <v>0</v>
      </c>
      <c r="I15" s="43">
        <f>0</f>
        <v>0</v>
      </c>
      <c r="J15" s="43">
        <f>0</f>
        <v>0</v>
      </c>
      <c r="K15" s="43">
        <f>0</f>
        <v>0</v>
      </c>
      <c r="L15" s="43">
        <f>0</f>
        <v>0</v>
      </c>
      <c r="M15" s="43">
        <f>0</f>
        <v>0</v>
      </c>
      <c r="N15" s="43">
        <f>0</f>
        <v>0</v>
      </c>
      <c r="O15" s="43">
        <f>0</f>
        <v>0</v>
      </c>
      <c r="P15" s="46">
        <f>SUM(B15:O15)</f>
        <v>1875</v>
      </c>
    </row>
    <row r="16" spans="1:16" ht="21.75">
      <c r="A16" s="22">
        <v>130</v>
      </c>
      <c r="B16" s="31"/>
      <c r="C16" s="31"/>
      <c r="D16" s="35"/>
      <c r="E16" s="32"/>
      <c r="F16" s="32"/>
      <c r="G16" s="32"/>
      <c r="H16" s="31"/>
      <c r="I16" s="32"/>
      <c r="J16" s="32"/>
      <c r="K16" s="33"/>
      <c r="L16" s="33"/>
      <c r="M16" s="32"/>
      <c r="N16" s="34"/>
      <c r="O16" s="34"/>
      <c r="P16" s="34"/>
    </row>
    <row r="17" spans="1:16" ht="21.75">
      <c r="A17" s="21">
        <v>131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4">
        <f>SUM(B17:O17)</f>
        <v>0</v>
      </c>
    </row>
    <row r="18" spans="1:16" ht="21.75">
      <c r="A18" s="21" t="s">
        <v>20</v>
      </c>
      <c r="B18" s="31">
        <f aca="true" t="shared" si="2" ref="B18:O18">B17</f>
        <v>0</v>
      </c>
      <c r="C18" s="31">
        <f t="shared" si="2"/>
        <v>0</v>
      </c>
      <c r="D18" s="31">
        <f t="shared" si="2"/>
        <v>0</v>
      </c>
      <c r="E18" s="31">
        <f t="shared" si="2"/>
        <v>0</v>
      </c>
      <c r="F18" s="31">
        <f t="shared" si="2"/>
        <v>0</v>
      </c>
      <c r="G18" s="31">
        <f t="shared" si="2"/>
        <v>0</v>
      </c>
      <c r="H18" s="31">
        <f t="shared" si="2"/>
        <v>0</v>
      </c>
      <c r="I18" s="31">
        <f t="shared" si="2"/>
        <v>0</v>
      </c>
      <c r="J18" s="31">
        <f t="shared" si="2"/>
        <v>0</v>
      </c>
      <c r="K18" s="31">
        <f t="shared" si="2"/>
        <v>0</v>
      </c>
      <c r="L18" s="31">
        <f t="shared" si="2"/>
        <v>0</v>
      </c>
      <c r="M18" s="31">
        <f t="shared" si="2"/>
        <v>0</v>
      </c>
      <c r="N18" s="31">
        <f t="shared" si="2"/>
        <v>0</v>
      </c>
      <c r="O18" s="31">
        <f t="shared" si="2"/>
        <v>0</v>
      </c>
      <c r="P18" s="34">
        <f>SUM(B18:O18)</f>
        <v>0</v>
      </c>
    </row>
    <row r="19" spans="1:16" s="45" customFormat="1" ht="21.75">
      <c r="A19" s="42" t="s">
        <v>21</v>
      </c>
      <c r="B19" s="43">
        <f>0</f>
        <v>0</v>
      </c>
      <c r="C19" s="43"/>
      <c r="D19" s="43">
        <v>0</v>
      </c>
      <c r="E19" s="43">
        <f>0</f>
        <v>0</v>
      </c>
      <c r="F19" s="43">
        <f>0</f>
        <v>0</v>
      </c>
      <c r="G19" s="43">
        <f>0</f>
        <v>0</v>
      </c>
      <c r="H19" s="43">
        <f>0</f>
        <v>0</v>
      </c>
      <c r="I19" s="43">
        <f>0</f>
        <v>0</v>
      </c>
      <c r="J19" s="43">
        <f>0</f>
        <v>0</v>
      </c>
      <c r="K19" s="43">
        <f>0</f>
        <v>0</v>
      </c>
      <c r="L19" s="43">
        <v>0</v>
      </c>
      <c r="M19" s="43">
        <f>0</f>
        <v>0</v>
      </c>
      <c r="N19" s="43">
        <f>0</f>
        <v>0</v>
      </c>
      <c r="O19" s="43">
        <f>0</f>
        <v>0</v>
      </c>
      <c r="P19" s="46">
        <f>SUM(B19:O19)</f>
        <v>0</v>
      </c>
    </row>
    <row r="20" spans="1:16" ht="21.75">
      <c r="A20" s="23">
        <v>200</v>
      </c>
      <c r="B20" s="36"/>
      <c r="C20" s="36"/>
      <c r="D20" s="37"/>
      <c r="E20" s="27"/>
      <c r="F20" s="27"/>
      <c r="G20" s="27"/>
      <c r="H20" s="36"/>
      <c r="I20" s="27"/>
      <c r="J20" s="27"/>
      <c r="K20" s="28"/>
      <c r="L20" s="28"/>
      <c r="M20" s="27"/>
      <c r="N20" s="34"/>
      <c r="O20" s="34"/>
      <c r="P20" s="34"/>
    </row>
    <row r="21" spans="1:16" ht="21.75">
      <c r="A21" s="21">
        <v>201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4">
        <f>SUM(B21:O21)</f>
        <v>0</v>
      </c>
    </row>
    <row r="22" spans="1:16" ht="21.75">
      <c r="A22" s="21" t="s">
        <v>20</v>
      </c>
      <c r="B22" s="31">
        <f aca="true" t="shared" si="3" ref="B22:O22">SUM(B21:B21)</f>
        <v>0</v>
      </c>
      <c r="C22" s="31">
        <f t="shared" si="3"/>
        <v>0</v>
      </c>
      <c r="D22" s="31">
        <f t="shared" si="3"/>
        <v>0</v>
      </c>
      <c r="E22" s="31">
        <f t="shared" si="3"/>
        <v>0</v>
      </c>
      <c r="F22" s="31">
        <f t="shared" si="3"/>
        <v>0</v>
      </c>
      <c r="G22" s="31">
        <f t="shared" si="3"/>
        <v>0</v>
      </c>
      <c r="H22" s="31">
        <f t="shared" si="3"/>
        <v>0</v>
      </c>
      <c r="I22" s="31">
        <f t="shared" si="3"/>
        <v>0</v>
      </c>
      <c r="J22" s="31">
        <f t="shared" si="3"/>
        <v>0</v>
      </c>
      <c r="K22" s="31">
        <f t="shared" si="3"/>
        <v>0</v>
      </c>
      <c r="L22" s="31">
        <f t="shared" si="3"/>
        <v>0</v>
      </c>
      <c r="M22" s="31">
        <f t="shared" si="3"/>
        <v>0</v>
      </c>
      <c r="N22" s="31">
        <f t="shared" si="3"/>
        <v>0</v>
      </c>
      <c r="O22" s="31">
        <f t="shared" si="3"/>
        <v>0</v>
      </c>
      <c r="P22" s="34">
        <f>SUM(B22:O22)</f>
        <v>0</v>
      </c>
    </row>
    <row r="23" spans="1:16" s="45" customFormat="1" ht="21.75">
      <c r="A23" s="42" t="s">
        <v>21</v>
      </c>
      <c r="B23" s="43">
        <f>0</f>
        <v>0</v>
      </c>
      <c r="C23" s="43">
        <v>0</v>
      </c>
      <c r="D23" s="43">
        <v>0</v>
      </c>
      <c r="E23" s="43">
        <f>0</f>
        <v>0</v>
      </c>
      <c r="F23" s="43">
        <f>0</f>
        <v>0</v>
      </c>
      <c r="G23" s="43">
        <v>0</v>
      </c>
      <c r="H23" s="43">
        <f>0</f>
        <v>0</v>
      </c>
      <c r="I23" s="43">
        <f>0</f>
        <v>0</v>
      </c>
      <c r="J23" s="43">
        <f>0</f>
        <v>0</v>
      </c>
      <c r="K23" s="43">
        <f>0</f>
        <v>0</v>
      </c>
      <c r="L23" s="43">
        <f>0</f>
        <v>0</v>
      </c>
      <c r="M23" s="43">
        <f>0</f>
        <v>0</v>
      </c>
      <c r="N23" s="43">
        <f>0</f>
        <v>0</v>
      </c>
      <c r="O23" s="43">
        <f>0</f>
        <v>0</v>
      </c>
      <c r="P23" s="46">
        <f>SUM(B23:O23)</f>
        <v>0</v>
      </c>
    </row>
    <row r="24" spans="1:16" s="45" customFormat="1" ht="21.75">
      <c r="A24" s="85"/>
      <c r="B24" s="86"/>
      <c r="C24" s="86"/>
      <c r="D24" s="327" t="s">
        <v>8</v>
      </c>
      <c r="E24" s="327"/>
      <c r="F24" s="327"/>
      <c r="G24" s="327"/>
      <c r="H24" s="146"/>
      <c r="I24" s="146"/>
      <c r="J24" s="146"/>
      <c r="K24" s="327" t="s">
        <v>136</v>
      </c>
      <c r="L24" s="327"/>
      <c r="M24" s="327"/>
      <c r="N24" s="86"/>
      <c r="O24" s="86"/>
      <c r="P24" s="87"/>
    </row>
    <row r="25" spans="1:16" s="45" customFormat="1" ht="21.75">
      <c r="A25" s="85"/>
      <c r="B25" s="86"/>
      <c r="C25" s="8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86"/>
      <c r="O25" s="86"/>
      <c r="P25" s="87"/>
    </row>
    <row r="26" spans="1:16" s="45" customFormat="1" ht="21.75">
      <c r="A26" s="85"/>
      <c r="B26" s="86"/>
      <c r="C26" s="86"/>
      <c r="D26" s="326" t="s">
        <v>192</v>
      </c>
      <c r="E26" s="326"/>
      <c r="F26" s="326"/>
      <c r="G26" s="326"/>
      <c r="H26" s="146"/>
      <c r="I26" s="146"/>
      <c r="J26" s="146"/>
      <c r="K26" s="326" t="s">
        <v>137</v>
      </c>
      <c r="L26" s="326"/>
      <c r="M26" s="326"/>
      <c r="N26" s="86"/>
      <c r="O26" s="86"/>
      <c r="P26" s="87"/>
    </row>
    <row r="27" spans="1:16" s="45" customFormat="1" ht="21.75">
      <c r="A27" s="88"/>
      <c r="B27" s="86"/>
      <c r="C27" s="86"/>
      <c r="D27" s="326" t="s">
        <v>159</v>
      </c>
      <c r="E27" s="326"/>
      <c r="F27" s="326"/>
      <c r="G27" s="326"/>
      <c r="H27" s="146"/>
      <c r="I27" s="146"/>
      <c r="J27" s="146"/>
      <c r="K27" s="326" t="s">
        <v>135</v>
      </c>
      <c r="L27" s="326"/>
      <c r="M27" s="326"/>
      <c r="N27" s="86"/>
      <c r="O27" s="86"/>
      <c r="P27" s="87"/>
    </row>
    <row r="28" spans="1:16" ht="22.5" thickBot="1">
      <c r="A28" s="329" t="s">
        <v>22</v>
      </c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</row>
    <row r="29" spans="1:16" s="56" customFormat="1" ht="21.75">
      <c r="A29" s="52" t="s">
        <v>17</v>
      </c>
      <c r="B29" s="53" t="s">
        <v>115</v>
      </c>
      <c r="C29" s="324" t="s">
        <v>117</v>
      </c>
      <c r="D29" s="325"/>
      <c r="E29" s="324" t="s">
        <v>120</v>
      </c>
      <c r="F29" s="325"/>
      <c r="G29" s="324" t="s">
        <v>121</v>
      </c>
      <c r="H29" s="325"/>
      <c r="I29" s="324" t="s">
        <v>122</v>
      </c>
      <c r="J29" s="328"/>
      <c r="K29" s="53" t="s">
        <v>126</v>
      </c>
      <c r="L29" s="53" t="s">
        <v>127</v>
      </c>
      <c r="M29" s="54" t="s">
        <v>130</v>
      </c>
      <c r="N29" s="55" t="s">
        <v>131</v>
      </c>
      <c r="O29" s="55" t="s">
        <v>134</v>
      </c>
      <c r="P29" s="64" t="s">
        <v>18</v>
      </c>
    </row>
    <row r="30" spans="1:16" s="56" customFormat="1" ht="22.5" thickBot="1">
      <c r="A30" s="57" t="s">
        <v>19</v>
      </c>
      <c r="B30" s="58" t="s">
        <v>116</v>
      </c>
      <c r="C30" s="59" t="s">
        <v>118</v>
      </c>
      <c r="D30" s="60" t="s">
        <v>119</v>
      </c>
      <c r="E30" s="58" t="s">
        <v>111</v>
      </c>
      <c r="F30" s="58" t="s">
        <v>112</v>
      </c>
      <c r="G30" s="58" t="s">
        <v>154</v>
      </c>
      <c r="H30" s="58" t="s">
        <v>114</v>
      </c>
      <c r="I30" s="60" t="s">
        <v>123</v>
      </c>
      <c r="J30" s="41" t="s">
        <v>124</v>
      </c>
      <c r="K30" s="59" t="s">
        <v>125</v>
      </c>
      <c r="L30" s="59" t="s">
        <v>128</v>
      </c>
      <c r="M30" s="61" t="s">
        <v>129</v>
      </c>
      <c r="N30" s="62" t="s">
        <v>132</v>
      </c>
      <c r="O30" s="62" t="s">
        <v>133</v>
      </c>
      <c r="P30" s="63"/>
    </row>
    <row r="31" spans="1:16" ht="21.75">
      <c r="A31" s="22">
        <v>250</v>
      </c>
      <c r="B31" s="31"/>
      <c r="C31" s="31"/>
      <c r="D31" s="35"/>
      <c r="E31" s="32"/>
      <c r="F31" s="32"/>
      <c r="G31" s="32"/>
      <c r="H31" s="31"/>
      <c r="I31" s="32"/>
      <c r="J31" s="32"/>
      <c r="K31" s="33"/>
      <c r="L31" s="33"/>
      <c r="M31" s="31"/>
      <c r="N31" s="34"/>
      <c r="O31" s="34"/>
      <c r="P31" s="34"/>
    </row>
    <row r="32" spans="1:16" ht="21.75">
      <c r="A32" s="21">
        <v>251</v>
      </c>
      <c r="B32" s="31">
        <v>0</v>
      </c>
      <c r="C32" s="31">
        <v>61740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4">
        <f>SUM(B32:O32)</f>
        <v>61740</v>
      </c>
    </row>
    <row r="33" spans="1:16" ht="21.75">
      <c r="A33" s="21">
        <v>252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4">
        <f>SUM(B33:O33)</f>
        <v>0</v>
      </c>
    </row>
    <row r="34" spans="1:16" ht="21.75">
      <c r="A34" s="21" t="s">
        <v>20</v>
      </c>
      <c r="B34" s="31">
        <f aca="true" t="shared" si="4" ref="B34:O34">SUM(B32:B33)</f>
        <v>0</v>
      </c>
      <c r="C34" s="31">
        <f t="shared" si="4"/>
        <v>61740</v>
      </c>
      <c r="D34" s="31">
        <f t="shared" si="4"/>
        <v>0</v>
      </c>
      <c r="E34" s="31">
        <f t="shared" si="4"/>
        <v>0</v>
      </c>
      <c r="F34" s="31">
        <f t="shared" si="4"/>
        <v>0</v>
      </c>
      <c r="G34" s="31">
        <f t="shared" si="4"/>
        <v>0</v>
      </c>
      <c r="H34" s="31">
        <f t="shared" si="4"/>
        <v>0</v>
      </c>
      <c r="I34" s="31">
        <f t="shared" si="4"/>
        <v>0</v>
      </c>
      <c r="J34" s="31">
        <f t="shared" si="4"/>
        <v>0</v>
      </c>
      <c r="K34" s="31">
        <f t="shared" si="4"/>
        <v>0</v>
      </c>
      <c r="L34" s="31">
        <f t="shared" si="4"/>
        <v>0</v>
      </c>
      <c r="M34" s="31">
        <f t="shared" si="4"/>
        <v>0</v>
      </c>
      <c r="N34" s="31">
        <f t="shared" si="4"/>
        <v>0</v>
      </c>
      <c r="O34" s="31">
        <f t="shared" si="4"/>
        <v>0</v>
      </c>
      <c r="P34" s="34">
        <f>SUM(B34:O34)</f>
        <v>61740</v>
      </c>
    </row>
    <row r="35" spans="1:16" s="45" customFormat="1" ht="21.75">
      <c r="A35" s="47" t="s">
        <v>21</v>
      </c>
      <c r="B35" s="43">
        <f>0</f>
        <v>0</v>
      </c>
      <c r="C35" s="43">
        <v>61740</v>
      </c>
      <c r="D35" s="43">
        <f>0</f>
        <v>0</v>
      </c>
      <c r="E35" s="43">
        <f>0</f>
        <v>0</v>
      </c>
      <c r="F35" s="43">
        <f>0</f>
        <v>0</v>
      </c>
      <c r="G35" s="43">
        <v>0</v>
      </c>
      <c r="H35" s="43">
        <f>0</f>
        <v>0</v>
      </c>
      <c r="I35" s="43">
        <f>0</f>
        <v>0</v>
      </c>
      <c r="J35" s="43">
        <f>0</f>
        <v>0</v>
      </c>
      <c r="K35" s="43">
        <f>0</f>
        <v>0</v>
      </c>
      <c r="L35" s="43">
        <f>0</f>
        <v>0</v>
      </c>
      <c r="M35" s="43">
        <f>0</f>
        <v>0</v>
      </c>
      <c r="N35" s="43">
        <f>0</f>
        <v>0</v>
      </c>
      <c r="O35" s="43">
        <f>0</f>
        <v>0</v>
      </c>
      <c r="P35" s="46">
        <f>SUM(B35:O35)</f>
        <v>61740</v>
      </c>
    </row>
    <row r="36" spans="1:16" ht="21.75">
      <c r="A36" s="22">
        <v>270</v>
      </c>
      <c r="B36" s="36"/>
      <c r="C36" s="31"/>
      <c r="D36" s="37"/>
      <c r="E36" s="27"/>
      <c r="F36" s="31"/>
      <c r="G36" s="31"/>
      <c r="H36" s="31"/>
      <c r="I36" s="40"/>
      <c r="J36" s="36"/>
      <c r="K36" s="35"/>
      <c r="L36" s="28"/>
      <c r="M36" s="31"/>
      <c r="N36" s="34"/>
      <c r="O36" s="34"/>
      <c r="P36" s="34"/>
    </row>
    <row r="37" spans="1:16" ht="21.75">
      <c r="A37" s="20">
        <v>271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4">
        <f>SUM(B37:O37)</f>
        <v>0</v>
      </c>
    </row>
    <row r="38" spans="1:16" ht="21.75">
      <c r="A38" s="21">
        <v>273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4">
        <f>SUM(B38:O38)</f>
        <v>0</v>
      </c>
    </row>
    <row r="39" spans="1:16" ht="21.75">
      <c r="A39" s="21">
        <v>276</v>
      </c>
      <c r="B39" s="31">
        <v>0</v>
      </c>
      <c r="C39" s="31">
        <v>18300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4">
        <f>SUM(B39:O39)</f>
        <v>18300</v>
      </c>
    </row>
    <row r="40" spans="1:16" ht="21.75">
      <c r="A40" s="21" t="s">
        <v>20</v>
      </c>
      <c r="B40" s="31">
        <f aca="true" t="shared" si="5" ref="B40:O40">SUM(B37:B39)</f>
        <v>0</v>
      </c>
      <c r="C40" s="31">
        <f t="shared" si="5"/>
        <v>18300</v>
      </c>
      <c r="D40" s="31">
        <f t="shared" si="5"/>
        <v>0</v>
      </c>
      <c r="E40" s="31">
        <f t="shared" si="5"/>
        <v>0</v>
      </c>
      <c r="F40" s="31">
        <f t="shared" si="5"/>
        <v>0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4">
        <f>SUM(B40:O40)</f>
        <v>18300</v>
      </c>
    </row>
    <row r="41" spans="1:16" s="45" customFormat="1" ht="21.75">
      <c r="A41" s="42" t="s">
        <v>21</v>
      </c>
      <c r="B41" s="43">
        <f>0</f>
        <v>0</v>
      </c>
      <c r="C41" s="43">
        <v>18300</v>
      </c>
      <c r="D41" s="43">
        <v>0</v>
      </c>
      <c r="E41" s="43">
        <f>0</f>
        <v>0</v>
      </c>
      <c r="F41" s="43">
        <f>0</f>
        <v>0</v>
      </c>
      <c r="G41" s="43">
        <v>0</v>
      </c>
      <c r="H41" s="43">
        <f>0</f>
        <v>0</v>
      </c>
      <c r="I41" s="43">
        <f>0</f>
        <v>0</v>
      </c>
      <c r="J41" s="48">
        <f>0</f>
        <v>0</v>
      </c>
      <c r="K41" s="43">
        <f>0</f>
        <v>0</v>
      </c>
      <c r="L41" s="43">
        <f>0</f>
        <v>0</v>
      </c>
      <c r="M41" s="43">
        <f>0</f>
        <v>0</v>
      </c>
      <c r="N41" s="43">
        <f>0</f>
        <v>0</v>
      </c>
      <c r="O41" s="43">
        <f>0</f>
        <v>0</v>
      </c>
      <c r="P41" s="46">
        <f>SUM(B41:O41)</f>
        <v>18300</v>
      </c>
    </row>
    <row r="42" spans="1:16" ht="21.75">
      <c r="A42" s="22">
        <v>300</v>
      </c>
      <c r="B42" s="32"/>
      <c r="C42" s="31"/>
      <c r="D42" s="33"/>
      <c r="E42" s="32"/>
      <c r="F42" s="32"/>
      <c r="G42" s="32"/>
      <c r="H42" s="32"/>
      <c r="I42" s="32"/>
      <c r="J42" s="32"/>
      <c r="K42" s="33"/>
      <c r="L42" s="32"/>
      <c r="M42" s="31"/>
      <c r="N42" s="34"/>
      <c r="O42" s="34"/>
      <c r="P42" s="34"/>
    </row>
    <row r="43" spans="1:16" ht="21.75">
      <c r="A43" s="21">
        <v>301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4">
        <f>SUM(B43:O43)</f>
        <v>0</v>
      </c>
    </row>
    <row r="44" spans="1:16" ht="21.75">
      <c r="A44" s="21">
        <v>303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4">
        <f>SUM(B44:O44)</f>
        <v>0</v>
      </c>
    </row>
    <row r="45" spans="1:16" ht="21.75">
      <c r="A45" s="21" t="s">
        <v>20</v>
      </c>
      <c r="B45" s="32">
        <f aca="true" t="shared" si="6" ref="B45:O45">SUM(B43:B44)</f>
        <v>0</v>
      </c>
      <c r="C45" s="32">
        <f t="shared" si="6"/>
        <v>0</v>
      </c>
      <c r="D45" s="32">
        <f t="shared" si="6"/>
        <v>0</v>
      </c>
      <c r="E45" s="32">
        <f t="shared" si="6"/>
        <v>0</v>
      </c>
      <c r="F45" s="32">
        <f t="shared" si="6"/>
        <v>0</v>
      </c>
      <c r="G45" s="32">
        <f t="shared" si="6"/>
        <v>0</v>
      </c>
      <c r="H45" s="32">
        <f t="shared" si="6"/>
        <v>0</v>
      </c>
      <c r="I45" s="32">
        <f t="shared" si="6"/>
        <v>0</v>
      </c>
      <c r="J45" s="32">
        <f t="shared" si="6"/>
        <v>0</v>
      </c>
      <c r="K45" s="32">
        <f t="shared" si="6"/>
        <v>0</v>
      </c>
      <c r="L45" s="32">
        <f t="shared" si="6"/>
        <v>0</v>
      </c>
      <c r="M45" s="32">
        <f t="shared" si="6"/>
        <v>0</v>
      </c>
      <c r="N45" s="32">
        <f t="shared" si="6"/>
        <v>0</v>
      </c>
      <c r="O45" s="32">
        <f t="shared" si="6"/>
        <v>0</v>
      </c>
      <c r="P45" s="34">
        <f>SUM(B45:O45)</f>
        <v>0</v>
      </c>
    </row>
    <row r="46" spans="1:16" s="45" customFormat="1" ht="21.75">
      <c r="A46" s="42" t="s">
        <v>21</v>
      </c>
      <c r="B46" s="43">
        <f>0</f>
        <v>0</v>
      </c>
      <c r="C46" s="43">
        <v>0</v>
      </c>
      <c r="D46" s="43">
        <f>0</f>
        <v>0</v>
      </c>
      <c r="E46" s="43">
        <f>0</f>
        <v>0</v>
      </c>
      <c r="F46" s="43">
        <f>0</f>
        <v>0</v>
      </c>
      <c r="G46" s="43">
        <f>0</f>
        <v>0</v>
      </c>
      <c r="H46" s="43">
        <f>0</f>
        <v>0</v>
      </c>
      <c r="I46" s="43">
        <f>0</f>
        <v>0</v>
      </c>
      <c r="J46" s="43">
        <f>0</f>
        <v>0</v>
      </c>
      <c r="K46" s="43">
        <f>0</f>
        <v>0</v>
      </c>
      <c r="L46" s="43">
        <f>0</f>
        <v>0</v>
      </c>
      <c r="M46" s="43">
        <f>0</f>
        <v>0</v>
      </c>
      <c r="N46" s="43">
        <f>0</f>
        <v>0</v>
      </c>
      <c r="O46" s="43">
        <f>0</f>
        <v>0</v>
      </c>
      <c r="P46" s="46">
        <f>SUM(B46:O46)</f>
        <v>0</v>
      </c>
    </row>
    <row r="47" spans="1:16" ht="21.75">
      <c r="A47" s="22">
        <v>400</v>
      </c>
      <c r="B47" s="32"/>
      <c r="C47" s="31"/>
      <c r="D47" s="33"/>
      <c r="E47" s="32"/>
      <c r="F47" s="32"/>
      <c r="G47" s="32"/>
      <c r="H47" s="32"/>
      <c r="I47" s="32"/>
      <c r="J47" s="32"/>
      <c r="K47" s="33"/>
      <c r="L47" s="32"/>
      <c r="M47" s="31"/>
      <c r="N47" s="34"/>
      <c r="O47" s="34"/>
      <c r="P47" s="34"/>
    </row>
    <row r="48" spans="1:16" ht="21.75">
      <c r="A48" s="21">
        <v>403</v>
      </c>
      <c r="B48" s="31">
        <v>0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4">
        <f>SUM(B48:O48)</f>
        <v>0</v>
      </c>
    </row>
    <row r="49" spans="1:16" ht="21.75">
      <c r="A49" s="21" t="s">
        <v>20</v>
      </c>
      <c r="B49" s="32">
        <f aca="true" t="shared" si="7" ref="B49:O49">SUM(B48)</f>
        <v>0</v>
      </c>
      <c r="C49" s="32">
        <f t="shared" si="7"/>
        <v>0</v>
      </c>
      <c r="D49" s="32">
        <f t="shared" si="7"/>
        <v>0</v>
      </c>
      <c r="E49" s="32">
        <f t="shared" si="7"/>
        <v>0</v>
      </c>
      <c r="F49" s="32">
        <f t="shared" si="7"/>
        <v>0</v>
      </c>
      <c r="G49" s="32">
        <f t="shared" si="7"/>
        <v>0</v>
      </c>
      <c r="H49" s="32">
        <f t="shared" si="7"/>
        <v>0</v>
      </c>
      <c r="I49" s="32">
        <f t="shared" si="7"/>
        <v>0</v>
      </c>
      <c r="J49" s="32">
        <f t="shared" si="7"/>
        <v>0</v>
      </c>
      <c r="K49" s="32">
        <f t="shared" si="7"/>
        <v>0</v>
      </c>
      <c r="L49" s="32">
        <f t="shared" si="7"/>
        <v>0</v>
      </c>
      <c r="M49" s="32">
        <f t="shared" si="7"/>
        <v>0</v>
      </c>
      <c r="N49" s="32">
        <f t="shared" si="7"/>
        <v>0</v>
      </c>
      <c r="O49" s="32">
        <f t="shared" si="7"/>
        <v>0</v>
      </c>
      <c r="P49" s="34">
        <f>SUM(B49:O49)</f>
        <v>0</v>
      </c>
    </row>
    <row r="50" spans="1:16" s="45" customFormat="1" ht="21.75">
      <c r="A50" s="42" t="s">
        <v>21</v>
      </c>
      <c r="B50" s="43">
        <f>0</f>
        <v>0</v>
      </c>
      <c r="C50" s="43">
        <f>0</f>
        <v>0</v>
      </c>
      <c r="D50" s="43">
        <f>0</f>
        <v>0</v>
      </c>
      <c r="E50" s="43">
        <f>0</f>
        <v>0</v>
      </c>
      <c r="F50" s="43">
        <f>0</f>
        <v>0</v>
      </c>
      <c r="G50" s="43">
        <f>0</f>
        <v>0</v>
      </c>
      <c r="H50" s="43">
        <f>0</f>
        <v>0</v>
      </c>
      <c r="I50" s="43">
        <f>0</f>
        <v>0</v>
      </c>
      <c r="J50" s="43">
        <f>0</f>
        <v>0</v>
      </c>
      <c r="K50" s="43">
        <f>0</f>
        <v>0</v>
      </c>
      <c r="L50" s="43">
        <f>0</f>
        <v>0</v>
      </c>
      <c r="M50" s="43">
        <f>0</f>
        <v>0</v>
      </c>
      <c r="N50" s="43">
        <f>0</f>
        <v>0</v>
      </c>
      <c r="O50" s="43">
        <f>0</f>
        <v>0</v>
      </c>
      <c r="P50" s="44">
        <f>SUM(B50:O50)</f>
        <v>0</v>
      </c>
    </row>
    <row r="51" spans="1:16" s="11" customFormat="1" ht="21.75">
      <c r="A51" s="88"/>
      <c r="B51" s="38"/>
      <c r="C51" s="38"/>
      <c r="D51" s="327" t="s">
        <v>8</v>
      </c>
      <c r="E51" s="327"/>
      <c r="F51" s="327"/>
      <c r="G51" s="327"/>
      <c r="H51" s="146"/>
      <c r="I51" s="146"/>
      <c r="J51" s="146"/>
      <c r="K51" s="327" t="s">
        <v>136</v>
      </c>
      <c r="L51" s="327"/>
      <c r="M51" s="327"/>
      <c r="N51" s="38"/>
      <c r="O51" s="38"/>
      <c r="P51" s="39"/>
    </row>
    <row r="52" spans="1:16" s="11" customFormat="1" ht="21.75">
      <c r="A52" s="88"/>
      <c r="B52" s="38"/>
      <c r="C52" s="38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38"/>
      <c r="O52" s="38"/>
      <c r="P52" s="39"/>
    </row>
    <row r="53" spans="1:16" s="11" customFormat="1" ht="21.75">
      <c r="A53" s="88"/>
      <c r="B53" s="38"/>
      <c r="C53" s="38"/>
      <c r="D53" s="326" t="s">
        <v>192</v>
      </c>
      <c r="E53" s="326"/>
      <c r="F53" s="326"/>
      <c r="G53" s="326"/>
      <c r="H53" s="146"/>
      <c r="I53" s="146"/>
      <c r="J53" s="146"/>
      <c r="K53" s="326" t="s">
        <v>137</v>
      </c>
      <c r="L53" s="326"/>
      <c r="M53" s="326"/>
      <c r="N53" s="38"/>
      <c r="O53" s="38"/>
      <c r="P53" s="39"/>
    </row>
    <row r="54" spans="1:16" s="11" customFormat="1" ht="21.75">
      <c r="A54" s="88"/>
      <c r="B54" s="38"/>
      <c r="C54" s="38"/>
      <c r="D54" s="326" t="s">
        <v>159</v>
      </c>
      <c r="E54" s="326"/>
      <c r="F54" s="326"/>
      <c r="G54" s="326"/>
      <c r="H54" s="146"/>
      <c r="I54" s="146"/>
      <c r="J54" s="146"/>
      <c r="K54" s="326" t="s">
        <v>135</v>
      </c>
      <c r="L54" s="326"/>
      <c r="M54" s="326"/>
      <c r="N54" s="38"/>
      <c r="O54" s="38"/>
      <c r="P54" s="39"/>
    </row>
    <row r="55" spans="1:16" ht="22.5" thickBot="1">
      <c r="A55" s="330" t="s">
        <v>107</v>
      </c>
      <c r="B55" s="330"/>
      <c r="C55" s="330"/>
      <c r="D55" s="330"/>
      <c r="E55" s="330"/>
      <c r="F55" s="330"/>
      <c r="G55" s="330"/>
      <c r="H55" s="330"/>
      <c r="I55" s="330"/>
      <c r="J55" s="330"/>
      <c r="K55" s="330"/>
      <c r="L55" s="330"/>
      <c r="M55" s="330"/>
      <c r="N55" s="330"/>
      <c r="O55" s="330"/>
      <c r="P55" s="330"/>
    </row>
    <row r="56" spans="1:16" s="56" customFormat="1" ht="21.75">
      <c r="A56" s="52" t="s">
        <v>17</v>
      </c>
      <c r="B56" s="53" t="s">
        <v>115</v>
      </c>
      <c r="C56" s="324" t="s">
        <v>117</v>
      </c>
      <c r="D56" s="325"/>
      <c r="E56" s="324" t="s">
        <v>120</v>
      </c>
      <c r="F56" s="325"/>
      <c r="G56" s="324" t="s">
        <v>121</v>
      </c>
      <c r="H56" s="325"/>
      <c r="I56" s="324" t="s">
        <v>122</v>
      </c>
      <c r="J56" s="328"/>
      <c r="K56" s="53" t="s">
        <v>126</v>
      </c>
      <c r="L56" s="53" t="s">
        <v>127</v>
      </c>
      <c r="M56" s="54" t="s">
        <v>130</v>
      </c>
      <c r="N56" s="55" t="s">
        <v>131</v>
      </c>
      <c r="O56" s="55" t="s">
        <v>134</v>
      </c>
      <c r="P56" s="64" t="s">
        <v>18</v>
      </c>
    </row>
    <row r="57" spans="1:16" s="56" customFormat="1" ht="22.5" thickBot="1">
      <c r="A57" s="57" t="s">
        <v>19</v>
      </c>
      <c r="B57" s="58" t="s">
        <v>116</v>
      </c>
      <c r="C57" s="59" t="s">
        <v>118</v>
      </c>
      <c r="D57" s="60" t="s">
        <v>119</v>
      </c>
      <c r="E57" s="58" t="s">
        <v>111</v>
      </c>
      <c r="F57" s="58" t="s">
        <v>112</v>
      </c>
      <c r="G57" s="58" t="s">
        <v>113</v>
      </c>
      <c r="H57" s="58" t="s">
        <v>114</v>
      </c>
      <c r="I57" s="60" t="s">
        <v>123</v>
      </c>
      <c r="J57" s="41" t="s">
        <v>124</v>
      </c>
      <c r="K57" s="59" t="s">
        <v>125</v>
      </c>
      <c r="L57" s="59" t="s">
        <v>128</v>
      </c>
      <c r="M57" s="61" t="s">
        <v>129</v>
      </c>
      <c r="N57" s="62" t="s">
        <v>132</v>
      </c>
      <c r="O57" s="62" t="s">
        <v>133</v>
      </c>
      <c r="P57" s="63"/>
    </row>
    <row r="58" spans="1:16" ht="21.75">
      <c r="A58" s="22">
        <v>450</v>
      </c>
      <c r="B58" s="32"/>
      <c r="C58" s="31"/>
      <c r="D58" s="33"/>
      <c r="E58" s="32"/>
      <c r="F58" s="32"/>
      <c r="G58" s="32"/>
      <c r="H58" s="32"/>
      <c r="I58" s="32"/>
      <c r="J58" s="32"/>
      <c r="K58" s="33"/>
      <c r="L58" s="32"/>
      <c r="M58" s="31"/>
      <c r="N58" s="34"/>
      <c r="O58" s="34"/>
      <c r="P58" s="34"/>
    </row>
    <row r="59" spans="1:16" ht="21.75">
      <c r="A59" s="20">
        <v>451</v>
      </c>
      <c r="B59" s="32">
        <v>0</v>
      </c>
      <c r="C59" s="31">
        <v>0</v>
      </c>
      <c r="D59" s="33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3">
        <v>0</v>
      </c>
      <c r="L59" s="32">
        <v>0</v>
      </c>
      <c r="M59" s="31">
        <v>0</v>
      </c>
      <c r="N59" s="34">
        <v>0</v>
      </c>
      <c r="O59" s="34">
        <v>0</v>
      </c>
      <c r="P59" s="50">
        <f aca="true" t="shared" si="8" ref="P59:P65">SUM(B59:O59)</f>
        <v>0</v>
      </c>
    </row>
    <row r="60" spans="1:16" ht="21.75">
      <c r="A60" s="20">
        <v>453</v>
      </c>
      <c r="B60" s="32">
        <v>0</v>
      </c>
      <c r="C60" s="31">
        <v>0</v>
      </c>
      <c r="D60" s="33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3">
        <v>0</v>
      </c>
      <c r="L60" s="32">
        <v>0</v>
      </c>
      <c r="M60" s="31">
        <v>0</v>
      </c>
      <c r="N60" s="34">
        <v>0</v>
      </c>
      <c r="O60" s="34">
        <v>0</v>
      </c>
      <c r="P60" s="50">
        <f t="shared" si="8"/>
        <v>0</v>
      </c>
    </row>
    <row r="61" spans="1:16" ht="21.75">
      <c r="A61" s="20">
        <v>455</v>
      </c>
      <c r="B61" s="32">
        <v>0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50">
        <f t="shared" si="8"/>
        <v>0</v>
      </c>
    </row>
    <row r="62" spans="1:16" ht="21.75">
      <c r="A62" s="21">
        <v>456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50">
        <f t="shared" si="8"/>
        <v>0</v>
      </c>
    </row>
    <row r="63" spans="1:16" ht="21.75">
      <c r="A63" s="21">
        <v>459</v>
      </c>
      <c r="B63" s="31">
        <v>0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50">
        <f t="shared" si="8"/>
        <v>0</v>
      </c>
    </row>
    <row r="64" spans="1:16" ht="21.75">
      <c r="A64" s="21" t="s">
        <v>20</v>
      </c>
      <c r="B64" s="32">
        <f aca="true" t="shared" si="9" ref="B64:O64">SUM(B59:B63)</f>
        <v>0</v>
      </c>
      <c r="C64" s="32">
        <f t="shared" si="9"/>
        <v>0</v>
      </c>
      <c r="D64" s="32">
        <f t="shared" si="9"/>
        <v>0</v>
      </c>
      <c r="E64" s="32">
        <f t="shared" si="9"/>
        <v>0</v>
      </c>
      <c r="F64" s="32">
        <f t="shared" si="9"/>
        <v>0</v>
      </c>
      <c r="G64" s="32">
        <f t="shared" si="9"/>
        <v>0</v>
      </c>
      <c r="H64" s="32">
        <f t="shared" si="9"/>
        <v>0</v>
      </c>
      <c r="I64" s="32">
        <f t="shared" si="9"/>
        <v>0</v>
      </c>
      <c r="J64" s="32">
        <v>0</v>
      </c>
      <c r="K64" s="32">
        <f t="shared" si="9"/>
        <v>0</v>
      </c>
      <c r="L64" s="32">
        <f t="shared" si="9"/>
        <v>0</v>
      </c>
      <c r="M64" s="32">
        <f t="shared" si="9"/>
        <v>0</v>
      </c>
      <c r="N64" s="32">
        <f t="shared" si="9"/>
        <v>0</v>
      </c>
      <c r="O64" s="32">
        <f t="shared" si="9"/>
        <v>0</v>
      </c>
      <c r="P64" s="50">
        <f t="shared" si="8"/>
        <v>0</v>
      </c>
    </row>
    <row r="65" spans="1:16" s="45" customFormat="1" ht="21.75">
      <c r="A65" s="42" t="s">
        <v>21</v>
      </c>
      <c r="B65" s="43">
        <f>0</f>
        <v>0</v>
      </c>
      <c r="C65" s="43"/>
      <c r="D65" s="43">
        <v>0</v>
      </c>
      <c r="E65" s="43">
        <f>0</f>
        <v>0</v>
      </c>
      <c r="F65" s="43">
        <f>0</f>
        <v>0</v>
      </c>
      <c r="G65" s="43">
        <f>0</f>
        <v>0</v>
      </c>
      <c r="H65" s="43">
        <f>0</f>
        <v>0</v>
      </c>
      <c r="I65" s="43">
        <f>0</f>
        <v>0</v>
      </c>
      <c r="J65" s="43">
        <f>0</f>
        <v>0</v>
      </c>
      <c r="K65" s="43">
        <f>0</f>
        <v>0</v>
      </c>
      <c r="L65" s="43">
        <f>0</f>
        <v>0</v>
      </c>
      <c r="M65" s="43">
        <f>0</f>
        <v>0</v>
      </c>
      <c r="N65" s="43">
        <f>0</f>
        <v>0</v>
      </c>
      <c r="O65" s="43">
        <v>0</v>
      </c>
      <c r="P65" s="51">
        <f t="shared" si="8"/>
        <v>0</v>
      </c>
    </row>
    <row r="66" spans="1:16" ht="21.75">
      <c r="A66" s="22">
        <v>500</v>
      </c>
      <c r="B66" s="32"/>
      <c r="C66" s="31"/>
      <c r="D66" s="33"/>
      <c r="E66" s="32"/>
      <c r="F66" s="32"/>
      <c r="G66" s="32"/>
      <c r="H66" s="32"/>
      <c r="I66" s="32"/>
      <c r="J66" s="32"/>
      <c r="K66" s="33"/>
      <c r="L66" s="32"/>
      <c r="M66" s="31"/>
      <c r="N66" s="34"/>
      <c r="O66" s="34"/>
      <c r="P66" s="34"/>
    </row>
    <row r="67" spans="1:16" ht="21.75">
      <c r="A67" s="21">
        <v>510</v>
      </c>
      <c r="B67" s="31">
        <v>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4">
        <f>SUM(B67:O67)</f>
        <v>0</v>
      </c>
    </row>
    <row r="68" spans="1:16" ht="21.75">
      <c r="A68" s="21">
        <v>526</v>
      </c>
      <c r="B68" s="31">
        <v>0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4">
        <f>SUM(B68:O68)</f>
        <v>0</v>
      </c>
    </row>
    <row r="69" spans="1:16" ht="21.75">
      <c r="A69" s="21">
        <v>528</v>
      </c>
      <c r="B69" s="31">
        <v>0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  <c r="H69" s="31"/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4">
        <f>SUM(B69:O69)</f>
        <v>0</v>
      </c>
    </row>
    <row r="70" spans="1:16" ht="21.75">
      <c r="A70" s="21" t="s">
        <v>20</v>
      </c>
      <c r="B70" s="32">
        <f>SUM(B67:B69)</f>
        <v>0</v>
      </c>
      <c r="C70" s="32">
        <f aca="true" t="shared" si="10" ref="C70:O70">SUM(C67:C69)</f>
        <v>0</v>
      </c>
      <c r="D70" s="32">
        <f t="shared" si="10"/>
        <v>0</v>
      </c>
      <c r="E70" s="32">
        <f t="shared" si="10"/>
        <v>0</v>
      </c>
      <c r="F70" s="32">
        <f t="shared" si="10"/>
        <v>0</v>
      </c>
      <c r="G70" s="32">
        <f t="shared" si="10"/>
        <v>0</v>
      </c>
      <c r="H70" s="32">
        <f t="shared" si="10"/>
        <v>0</v>
      </c>
      <c r="I70" s="32">
        <f t="shared" si="10"/>
        <v>0</v>
      </c>
      <c r="J70" s="32">
        <f t="shared" si="10"/>
        <v>0</v>
      </c>
      <c r="K70" s="32">
        <f t="shared" si="10"/>
        <v>0</v>
      </c>
      <c r="L70" s="32">
        <f t="shared" si="10"/>
        <v>0</v>
      </c>
      <c r="M70" s="32">
        <f t="shared" si="10"/>
        <v>0</v>
      </c>
      <c r="N70" s="32">
        <f t="shared" si="10"/>
        <v>0</v>
      </c>
      <c r="O70" s="32">
        <f t="shared" si="10"/>
        <v>0</v>
      </c>
      <c r="P70" s="34">
        <f>SUM(B70:O70)</f>
        <v>0</v>
      </c>
    </row>
    <row r="71" spans="1:16" s="45" customFormat="1" ht="21.75">
      <c r="A71" s="42" t="s">
        <v>21</v>
      </c>
      <c r="B71" s="43">
        <f>0</f>
        <v>0</v>
      </c>
      <c r="C71" s="43">
        <v>0</v>
      </c>
      <c r="D71" s="43">
        <f>0</f>
        <v>0</v>
      </c>
      <c r="E71" s="43">
        <f>0</f>
        <v>0</v>
      </c>
      <c r="F71" s="43">
        <f>0</f>
        <v>0</v>
      </c>
      <c r="G71" s="43">
        <v>0</v>
      </c>
      <c r="H71" s="43"/>
      <c r="I71" s="43">
        <f>0</f>
        <v>0</v>
      </c>
      <c r="J71" s="43">
        <f>0</f>
        <v>0</v>
      </c>
      <c r="K71" s="43">
        <f>0</f>
        <v>0</v>
      </c>
      <c r="L71" s="43">
        <f>0</f>
        <v>0</v>
      </c>
      <c r="M71" s="43">
        <f>0</f>
        <v>0</v>
      </c>
      <c r="N71" s="43">
        <f>0</f>
        <v>0</v>
      </c>
      <c r="O71" s="43">
        <f>0</f>
        <v>0</v>
      </c>
      <c r="P71" s="44">
        <f>SUM(B71:O71)</f>
        <v>0</v>
      </c>
    </row>
    <row r="72" spans="1:16" ht="21.75">
      <c r="A72" s="22" t="s">
        <v>143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4"/>
    </row>
    <row r="73" spans="1:16" ht="21.75">
      <c r="A73" s="21">
        <v>554</v>
      </c>
      <c r="B73" s="31">
        <v>0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49">
        <f>SUM(B73:O73)</f>
        <v>0</v>
      </c>
    </row>
    <row r="74" spans="1:16" ht="21.75">
      <c r="A74" s="21" t="s">
        <v>20</v>
      </c>
      <c r="B74" s="31">
        <f aca="true" t="shared" si="11" ref="B74:O74">SUM(B73)</f>
        <v>0</v>
      </c>
      <c r="C74" s="31">
        <f t="shared" si="11"/>
        <v>0</v>
      </c>
      <c r="D74" s="31">
        <f t="shared" si="11"/>
        <v>0</v>
      </c>
      <c r="E74" s="31">
        <f t="shared" si="11"/>
        <v>0</v>
      </c>
      <c r="F74" s="31">
        <f t="shared" si="11"/>
        <v>0</v>
      </c>
      <c r="G74" s="31">
        <f t="shared" si="11"/>
        <v>0</v>
      </c>
      <c r="H74" s="31">
        <f t="shared" si="11"/>
        <v>0</v>
      </c>
      <c r="I74" s="31">
        <f t="shared" si="11"/>
        <v>0</v>
      </c>
      <c r="J74" s="31">
        <f t="shared" si="11"/>
        <v>0</v>
      </c>
      <c r="K74" s="31">
        <f t="shared" si="11"/>
        <v>0</v>
      </c>
      <c r="L74" s="31">
        <f t="shared" si="11"/>
        <v>0</v>
      </c>
      <c r="M74" s="31">
        <f t="shared" si="11"/>
        <v>0</v>
      </c>
      <c r="N74" s="31">
        <f t="shared" si="11"/>
        <v>0</v>
      </c>
      <c r="O74" s="31">
        <f t="shared" si="11"/>
        <v>0</v>
      </c>
      <c r="P74" s="49">
        <f>SUM(B74:O74)</f>
        <v>0</v>
      </c>
    </row>
    <row r="75" spans="1:16" s="45" customFormat="1" ht="21.75">
      <c r="A75" s="42" t="s">
        <v>21</v>
      </c>
      <c r="B75" s="43">
        <f>0</f>
        <v>0</v>
      </c>
      <c r="C75" s="43">
        <f>0</f>
        <v>0</v>
      </c>
      <c r="D75" s="43">
        <f>0</f>
        <v>0</v>
      </c>
      <c r="E75" s="43">
        <f>0</f>
        <v>0</v>
      </c>
      <c r="F75" s="43">
        <v>0</v>
      </c>
      <c r="G75" s="43">
        <f>0</f>
        <v>0</v>
      </c>
      <c r="H75" s="43">
        <f>0</f>
        <v>0</v>
      </c>
      <c r="I75" s="43">
        <f>0</f>
        <v>0</v>
      </c>
      <c r="J75" s="43">
        <v>0</v>
      </c>
      <c r="K75" s="43">
        <f>0</f>
        <v>0</v>
      </c>
      <c r="L75" s="43">
        <f>0</f>
        <v>0</v>
      </c>
      <c r="M75" s="43">
        <f>0</f>
        <v>0</v>
      </c>
      <c r="N75" s="43">
        <f>0</f>
        <v>0</v>
      </c>
      <c r="O75" s="43">
        <f>0</f>
        <v>0</v>
      </c>
      <c r="P75" s="46">
        <f>SUM(B75:O75)</f>
        <v>0</v>
      </c>
    </row>
    <row r="76" spans="1:16" ht="21.75">
      <c r="A76" s="21" t="s">
        <v>108</v>
      </c>
      <c r="B76" s="32">
        <f aca="true" t="shared" si="12" ref="B76:O76">B9+B14+B18+B22+B34+B40+B45+B49+B64+B70+B74</f>
        <v>0</v>
      </c>
      <c r="C76" s="32">
        <f t="shared" si="12"/>
        <v>81915</v>
      </c>
      <c r="D76" s="32">
        <f t="shared" si="12"/>
        <v>0</v>
      </c>
      <c r="E76" s="32">
        <f t="shared" si="12"/>
        <v>0</v>
      </c>
      <c r="F76" s="32">
        <f t="shared" si="12"/>
        <v>0</v>
      </c>
      <c r="G76" s="32">
        <f t="shared" si="12"/>
        <v>0</v>
      </c>
      <c r="H76" s="32">
        <f t="shared" si="12"/>
        <v>0</v>
      </c>
      <c r="I76" s="32">
        <f t="shared" si="12"/>
        <v>0</v>
      </c>
      <c r="J76" s="32">
        <f t="shared" si="12"/>
        <v>0</v>
      </c>
      <c r="K76" s="32">
        <f t="shared" si="12"/>
        <v>0</v>
      </c>
      <c r="L76" s="32">
        <f t="shared" si="12"/>
        <v>0</v>
      </c>
      <c r="M76" s="32">
        <f t="shared" si="12"/>
        <v>0</v>
      </c>
      <c r="N76" s="32">
        <f t="shared" si="12"/>
        <v>0</v>
      </c>
      <c r="O76" s="32">
        <f t="shared" si="12"/>
        <v>0</v>
      </c>
      <c r="P76" s="49">
        <f>SUM(B76:O76)</f>
        <v>81915</v>
      </c>
    </row>
    <row r="77" spans="1:16" s="45" customFormat="1" ht="21.75">
      <c r="A77" s="42" t="s">
        <v>151</v>
      </c>
      <c r="B77" s="46">
        <f aca="true" t="shared" si="13" ref="B77:O77">B10+B15+B19+B23+B35+B41+B46+B50+B65+B71+B75</f>
        <v>0</v>
      </c>
      <c r="C77" s="46">
        <f t="shared" si="13"/>
        <v>81915</v>
      </c>
      <c r="D77" s="46">
        <f t="shared" si="13"/>
        <v>0</v>
      </c>
      <c r="E77" s="46">
        <f t="shared" si="13"/>
        <v>0</v>
      </c>
      <c r="F77" s="46">
        <f t="shared" si="13"/>
        <v>0</v>
      </c>
      <c r="G77" s="46">
        <f t="shared" si="13"/>
        <v>0</v>
      </c>
      <c r="H77" s="46">
        <f t="shared" si="13"/>
        <v>0</v>
      </c>
      <c r="I77" s="46">
        <f t="shared" si="13"/>
        <v>0</v>
      </c>
      <c r="J77" s="46">
        <f t="shared" si="13"/>
        <v>0</v>
      </c>
      <c r="K77" s="46">
        <f t="shared" si="13"/>
        <v>0</v>
      </c>
      <c r="L77" s="46">
        <f t="shared" si="13"/>
        <v>0</v>
      </c>
      <c r="M77" s="46">
        <f t="shared" si="13"/>
        <v>0</v>
      </c>
      <c r="N77" s="46">
        <f t="shared" si="13"/>
        <v>0</v>
      </c>
      <c r="O77" s="46">
        <f t="shared" si="13"/>
        <v>0</v>
      </c>
      <c r="P77" s="46">
        <f>SUM(B77:O77)</f>
        <v>81915</v>
      </c>
    </row>
    <row r="78" spans="1:16" s="45" customFormat="1" ht="21.75">
      <c r="A78" s="85"/>
      <c r="B78" s="143"/>
      <c r="C78" s="143"/>
      <c r="D78" s="327" t="s">
        <v>8</v>
      </c>
      <c r="E78" s="327"/>
      <c r="F78" s="327"/>
      <c r="G78" s="327"/>
      <c r="H78" s="146"/>
      <c r="I78" s="146"/>
      <c r="J78" s="146"/>
      <c r="K78" s="327" t="s">
        <v>136</v>
      </c>
      <c r="L78" s="327"/>
      <c r="M78" s="327"/>
      <c r="N78" s="143"/>
      <c r="O78" s="143"/>
      <c r="P78" s="144"/>
    </row>
    <row r="79" spans="1:16" s="45" customFormat="1" ht="21.75">
      <c r="A79" s="85"/>
      <c r="B79" s="86"/>
      <c r="C79" s="8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86"/>
      <c r="O79" s="86"/>
      <c r="P79" s="145"/>
    </row>
    <row r="80" spans="1:16" s="45" customFormat="1" ht="21.75">
      <c r="A80" s="85"/>
      <c r="B80" s="86"/>
      <c r="C80" s="86"/>
      <c r="D80" s="326" t="s">
        <v>192</v>
      </c>
      <c r="E80" s="326"/>
      <c r="F80" s="326"/>
      <c r="G80" s="326"/>
      <c r="H80" s="146"/>
      <c r="I80" s="146"/>
      <c r="J80" s="146"/>
      <c r="K80" s="326" t="s">
        <v>137</v>
      </c>
      <c r="L80" s="326"/>
      <c r="M80" s="326"/>
      <c r="N80" s="86"/>
      <c r="O80" s="86"/>
      <c r="P80" s="145"/>
    </row>
    <row r="81" spans="1:16" ht="21.75">
      <c r="A81" s="88"/>
      <c r="B81" s="38"/>
      <c r="C81" s="38"/>
      <c r="D81" s="326" t="s">
        <v>159</v>
      </c>
      <c r="E81" s="326"/>
      <c r="F81" s="326"/>
      <c r="G81" s="326"/>
      <c r="H81" s="146"/>
      <c r="I81" s="146"/>
      <c r="J81" s="146"/>
      <c r="K81" s="326" t="s">
        <v>135</v>
      </c>
      <c r="L81" s="326"/>
      <c r="M81" s="326"/>
      <c r="N81" s="38"/>
      <c r="O81" s="38"/>
      <c r="P81" s="39"/>
    </row>
  </sheetData>
  <mergeCells count="35">
    <mergeCell ref="C56:D56"/>
    <mergeCell ref="I56:J56"/>
    <mergeCell ref="G56:H56"/>
    <mergeCell ref="K53:M53"/>
    <mergeCell ref="E56:F56"/>
    <mergeCell ref="K27:M27"/>
    <mergeCell ref="K80:M80"/>
    <mergeCell ref="K81:M81"/>
    <mergeCell ref="D80:G80"/>
    <mergeCell ref="D81:G81"/>
    <mergeCell ref="D53:G53"/>
    <mergeCell ref="D54:G54"/>
    <mergeCell ref="K78:M78"/>
    <mergeCell ref="A55:P55"/>
    <mergeCell ref="D78:G78"/>
    <mergeCell ref="K26:M26"/>
    <mergeCell ref="C29:D29"/>
    <mergeCell ref="A1:P1"/>
    <mergeCell ref="A2:P2"/>
    <mergeCell ref="A3:P3"/>
    <mergeCell ref="A28:P28"/>
    <mergeCell ref="G4:H4"/>
    <mergeCell ref="I4:J4"/>
    <mergeCell ref="K24:M24"/>
    <mergeCell ref="C4:D4"/>
    <mergeCell ref="E4:F4"/>
    <mergeCell ref="K54:M54"/>
    <mergeCell ref="K51:M51"/>
    <mergeCell ref="D24:G24"/>
    <mergeCell ref="D26:G26"/>
    <mergeCell ref="D27:G27"/>
    <mergeCell ref="D51:G51"/>
    <mergeCell ref="I29:J29"/>
    <mergeCell ref="G29:H29"/>
    <mergeCell ref="E29:F29"/>
  </mergeCells>
  <printOptions/>
  <pageMargins left="0.7480314960629921" right="0.31496062992125984" top="0.5905511811023623" bottom="0.5905511811023623" header="0.5118110236220472" footer="0.5118110236220472"/>
  <pageSetup horizontalDpi="180" verticalDpi="18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C&amp;c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iLLuSioN</cp:lastModifiedBy>
  <cp:lastPrinted>2009-01-26T02:49:53Z</cp:lastPrinted>
  <dcterms:created xsi:type="dcterms:W3CDTF">2006-01-23T06:43:20Z</dcterms:created>
  <dcterms:modified xsi:type="dcterms:W3CDTF">2009-01-26T04:41:25Z</dcterms:modified>
  <cp:category/>
  <cp:version/>
  <cp:contentType/>
  <cp:contentStatus/>
</cp:coreProperties>
</file>