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firstSheet="4" activeTab="5"/>
  </bookViews>
  <sheets>
    <sheet name="รายงานรับ-จ่าย" sheetId="1" r:id="rId1"/>
    <sheet name="หมายเหตุรับจ่าย" sheetId="2" r:id="rId2"/>
    <sheet name="งบกระทบยอดธนาคารธกส." sheetId="3" r:id="rId3"/>
    <sheet name="งบกระทบยอดธนาคารกรุงไทย" sheetId="4" r:id="rId4"/>
    <sheet name="งบทดลอง" sheetId="5" r:id="rId5"/>
    <sheet name="หมายเหตุงบทดลอง" sheetId="6" r:id="rId6"/>
  </sheets>
  <definedNames/>
  <calcPr fullCalcOnLoad="1"/>
</workbook>
</file>

<file path=xl/sharedStrings.xml><?xml version="1.0" encoding="utf-8"?>
<sst xmlns="http://schemas.openxmlformats.org/spreadsheetml/2006/main" count="474" uniqueCount="249">
  <si>
    <t xml:space="preserve"> ประกอบรายงาน รับ - จ่ายเงินสด  ณ วันที่  30   มิถุนายน  2552</t>
  </si>
  <si>
    <t xml:space="preserve"> ประกอบรายงานรับ - จ่ายเงินสด ณ  30  มิถุนายน  2552</t>
  </si>
  <si>
    <t xml:space="preserve"> ประกอบรายงาน รับ - จ่ายเงินสด ณ  30  มิถุนายน  2552</t>
  </si>
  <si>
    <t>1.  ภาษีบำรุงท้องที่</t>
  </si>
  <si>
    <t>2. ภาษีมูลค่าเพิ่ม</t>
  </si>
  <si>
    <t>3. ภาษีสุรา</t>
  </si>
  <si>
    <t>4. ภาษีสรรพสามิต</t>
  </si>
  <si>
    <t>* ยอดเงินคงเหลือ  ณ วันที่  30  มิถุนายน   2552</t>
  </si>
  <si>
    <t>องค์การบริหารส่วนตำบลเกาะทวด</t>
  </si>
  <si>
    <r>
      <t xml:space="preserve">                  </t>
    </r>
    <r>
      <rPr>
        <b/>
        <sz val="18"/>
        <rFont val="Cordia New"/>
        <family val="2"/>
      </rPr>
      <t>งบกระทบยอดเงินฝากธนาคาร</t>
    </r>
  </si>
  <si>
    <t xml:space="preserve">            บาท</t>
  </si>
  <si>
    <t xml:space="preserve">             บาท</t>
  </si>
  <si>
    <t>บวก : เงินฝากระหว่างทาง</t>
  </si>
  <si>
    <t>หัก : เช็คจ่ายที่ผู้รับยังไม่นำมาขึ้นเงินกับธนาคาร</t>
  </si>
  <si>
    <t xml:space="preserve"> 28 ก.ย. 48</t>
  </si>
  <si>
    <t>รายละเอียด</t>
  </si>
  <si>
    <t>ผู้จัดทำ</t>
  </si>
  <si>
    <r>
      <t xml:space="preserve">  </t>
    </r>
    <r>
      <rPr>
        <b/>
        <sz val="16"/>
        <rFont val="Cordia New"/>
        <family val="2"/>
      </rPr>
      <t>ผู้ตรวจสอบ</t>
    </r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</si>
  <si>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ธกส.  ออมทรัพย์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</si>
  <si>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092-2-70597-6</t>
    </r>
  </si>
  <si>
    <r>
      <t xml:space="preserve">     </t>
    </r>
    <r>
      <rPr>
        <b/>
        <u val="single"/>
        <sz val="16"/>
        <rFont val="Cordia New"/>
        <family val="2"/>
      </rPr>
      <t xml:space="preserve">วันที่ลงบัญชี 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</t>
    </r>
    <r>
      <rPr>
        <b/>
        <u val="single"/>
        <sz val="16"/>
        <rFont val="Cordia New"/>
        <family val="2"/>
      </rPr>
      <t>วันที่ฝากธนาคาร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</si>
  <si>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</t>
    </r>
    <r>
      <rPr>
        <b/>
        <u val="single"/>
        <sz val="16"/>
        <rFont val="Cordia New"/>
        <family val="2"/>
      </rPr>
      <t>วันที่</t>
    </r>
    <r>
      <rPr>
        <u val="single"/>
        <sz val="16"/>
        <rFont val="Cordia New"/>
        <family val="2"/>
      </rPr>
      <t xml:space="preserve"> </t>
    </r>
    <r>
      <rPr>
        <sz val="16"/>
        <rFont val="Cordia New"/>
        <family val="2"/>
      </rPr>
      <t xml:space="preserve">                                     </t>
    </r>
    <r>
      <rPr>
        <b/>
        <u val="single"/>
        <sz val="16"/>
        <rFont val="Cordia New"/>
        <family val="2"/>
      </rPr>
      <t>เลขที่เช็ค</t>
    </r>
    <r>
      <rPr>
        <sz val="16"/>
        <rFont val="Cordia New"/>
        <family val="2"/>
      </rPr>
      <t xml:space="preserve">                                    </t>
    </r>
    <r>
      <rPr>
        <b/>
        <u val="single"/>
        <sz val="16"/>
        <rFont val="Cordia New"/>
        <family val="2"/>
      </rPr>
      <t>จำนวนเงิน</t>
    </r>
  </si>
  <si>
    <r>
      <t xml:space="preserve">           </t>
    </r>
    <r>
      <rPr>
        <b/>
        <sz val="16"/>
        <rFont val="Cordia New"/>
        <family val="2"/>
      </rPr>
      <t xml:space="preserve">ตำแหน่ง </t>
    </r>
    <r>
      <rPr>
        <sz val="16"/>
        <rFont val="Cordia New"/>
        <family val="2"/>
      </rPr>
      <t>หัวหน้าส่วนการคลัง</t>
    </r>
  </si>
  <si>
    <t xml:space="preserve">     องค์การบริหารส่วนตำบลเกาะทวด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</si>
  <si>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</si>
  <si>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</si>
  <si>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</si>
  <si>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</si>
  <si>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</si>
  <si>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</si>
  <si>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</si>
  <si>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</si>
  <si>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</si>
  <si>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</si>
  <si>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</si>
  <si>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</si>
  <si>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</si>
  <si>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</si>
  <si>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</si>
  <si>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</si>
  <si>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</si>
  <si>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</si>
  <si>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</si>
  <si>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</si>
  <si>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</si>
  <si>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</si>
  <si>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</si>
  <si>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</si>
  <si>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</si>
  <si>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2000</t>
  </si>
  <si>
    <t>รายได้ค้างรับ</t>
  </si>
  <si>
    <t>900</t>
  </si>
  <si>
    <t>ลูกหนี้เงินยืม - เงินงบประมาณ</t>
  </si>
  <si>
    <t>เงินสะสม</t>
  </si>
  <si>
    <t>700</t>
  </si>
  <si>
    <t>600</t>
  </si>
  <si>
    <t>รวมรายรับ</t>
  </si>
  <si>
    <t>รายจ่าย</t>
  </si>
  <si>
    <t>งบกลาง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</si>
  <si>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</si>
  <si>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</si>
  <si>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</si>
  <si>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</si>
  <si>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</si>
  <si>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</si>
  <si>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</si>
  <si>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</si>
  <si>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</si>
  <si>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300</t>
  </si>
  <si>
    <t>ค่าครุภัณฑ์</t>
  </si>
  <si>
    <t>ค่าที่ดินและสิ่งก่อสร้าง</t>
  </si>
  <si>
    <t>ลูกหนี้เงินยืม - 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</si>
  <si>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</si>
  <si>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</si>
  <si>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</si>
  <si>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</si>
  <si>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</si>
  <si>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หมายเหตุ 1</t>
  </si>
  <si>
    <t>บัญชีเงินรับฝาก</t>
  </si>
  <si>
    <t>6.   เงินทุนโครงการเศรษฐกิจชุมชน</t>
  </si>
  <si>
    <t xml:space="preserve"> องค์การบริหารส่วนตำบลเกาะทวด</t>
  </si>
  <si>
    <t>งบทดลอง</t>
  </si>
  <si>
    <t>รหัสบัญชี</t>
  </si>
  <si>
    <t>เดบิท</t>
  </si>
  <si>
    <t>เครดิต</t>
  </si>
  <si>
    <t>เงินฝากธนาคาร ธกส. ออมทรัพย์ 092-2-70597-6</t>
  </si>
  <si>
    <t>022</t>
  </si>
  <si>
    <t>เงินฝากธนาคารกรุงไทยกระแสรายวัน 802-6-01897-4</t>
  </si>
  <si>
    <t>021</t>
  </si>
  <si>
    <t>270</t>
  </si>
  <si>
    <t>ค่าสาธารณูปโภค</t>
  </si>
  <si>
    <t>821</t>
  </si>
  <si>
    <t>เงินทุนสำรองเงินสะสม</t>
  </si>
  <si>
    <t>703</t>
  </si>
  <si>
    <t>602</t>
  </si>
  <si>
    <t xml:space="preserve"> หมายเหตุ 1</t>
  </si>
  <si>
    <t xml:space="preserve">      บัญชีเงินรายรับ</t>
  </si>
  <si>
    <t xml:space="preserve"> หมายเหตุ 3</t>
  </si>
  <si>
    <t xml:space="preserve"> หมายเหตุ 2</t>
  </si>
  <si>
    <t xml:space="preserve"> บัญชีเงินรับฝาก</t>
  </si>
  <si>
    <t>รายจ่ายอื่น</t>
  </si>
  <si>
    <t>-</t>
  </si>
  <si>
    <t>090</t>
  </si>
  <si>
    <t xml:space="preserve">      อำเภอปากพนัง      จังหวัด นครศรีธรรมราช</t>
  </si>
  <si>
    <t>11  ม.ค. 49</t>
  </si>
  <si>
    <t>-2-</t>
  </si>
  <si>
    <t>หัวหน้าส่วนการคลัง</t>
  </si>
  <si>
    <t>ตรวจถูกต้อง</t>
  </si>
  <si>
    <t>(นายวรรณรัตน์  มณีโชติ)</t>
  </si>
  <si>
    <t>บวก : หรือ (หัก) รายการกระทบยอดอื่น ๆ</t>
  </si>
  <si>
    <t>2.   เงินประกันสัญญา</t>
  </si>
  <si>
    <t>3.   ค่าใช้จ่าย ภ.บ.ท. 5%</t>
  </si>
  <si>
    <t>4.   เงินส่วนลด 6%</t>
  </si>
  <si>
    <t>7.  เงินค่าตอบแทนจากการกระทำผิด พรบ.จราจรทางบก (25%)</t>
  </si>
  <si>
    <t>เงินอุดหนุนเฉพาะกิจฝากจังหวัด</t>
  </si>
  <si>
    <t>012</t>
  </si>
  <si>
    <t>เงินอุดหนุนเฉพาะกิจค้างจ่าย</t>
  </si>
  <si>
    <t>1. ภาษีหัก ณ ที่จ่าย</t>
  </si>
  <si>
    <t>รับฝาก (หมายเหตุ 2)</t>
  </si>
  <si>
    <t>รายจ่ายรอจ่าย</t>
  </si>
  <si>
    <t xml:space="preserve"> 5000</t>
  </si>
  <si>
    <t xml:space="preserve"> 6000</t>
  </si>
  <si>
    <t>5100</t>
  </si>
  <si>
    <t>5130</t>
  </si>
  <si>
    <t>6130</t>
  </si>
  <si>
    <t>5200</t>
  </si>
  <si>
    <t>5250</t>
  </si>
  <si>
    <t>6250</t>
  </si>
  <si>
    <t>5270</t>
  </si>
  <si>
    <t>6270</t>
  </si>
  <si>
    <t>5300</t>
  </si>
  <si>
    <t>5550</t>
  </si>
  <si>
    <t>6550</t>
  </si>
  <si>
    <t>6450</t>
  </si>
  <si>
    <t>6500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</si>
  <si>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</si>
  <si>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r>
      <t xml:space="preserve">             </t>
    </r>
    <r>
      <rPr>
        <b/>
        <sz val="16"/>
        <rFont val="Cordia New"/>
        <family val="2"/>
      </rPr>
      <t xml:space="preserve">ธนาคาร   </t>
    </r>
    <r>
      <rPr>
        <sz val="16"/>
        <rFont val="Cordia New"/>
        <family val="2"/>
      </rPr>
      <t>กรุงไทย  กระแสรายวัน</t>
    </r>
  </si>
  <si>
    <r>
      <t xml:space="preserve">             </t>
    </r>
    <r>
      <rPr>
        <b/>
        <sz val="16"/>
        <rFont val="Cordia New"/>
        <family val="2"/>
      </rPr>
      <t xml:space="preserve">เลขที่บัญชี  </t>
    </r>
    <r>
      <rPr>
        <sz val="16"/>
        <rFont val="Cordia New"/>
        <family val="2"/>
      </rPr>
      <t>802-6-01897-4</t>
    </r>
  </si>
  <si>
    <t>000</t>
  </si>
  <si>
    <t>400</t>
  </si>
  <si>
    <t>450</t>
  </si>
  <si>
    <t>550</t>
  </si>
  <si>
    <r>
      <t>ลงชื่อ</t>
    </r>
    <r>
      <rPr>
        <sz val="16"/>
        <rFont val="Cordia New"/>
        <family val="2"/>
      </rPr>
      <t xml:space="preserve">  นางนงนุช   รอดจบ</t>
    </r>
  </si>
  <si>
    <r>
      <t xml:space="preserve">ตำแหน่ง </t>
    </r>
    <r>
      <rPr>
        <sz val="16"/>
        <rFont val="Cordia New"/>
        <family val="2"/>
      </rPr>
      <t>เจ้าพนักงานการเงินและบัญชี</t>
    </r>
  </si>
  <si>
    <t>ภาษีหน้าฎีกา</t>
  </si>
  <si>
    <t>999</t>
  </si>
  <si>
    <t>500</t>
  </si>
  <si>
    <t>รายจ่ายค้างจ่าย</t>
  </si>
  <si>
    <t>(ลงชื่อ)..........................................</t>
  </si>
  <si>
    <t>เงินฝากธนาคาร ธกส. ออมทรัพย์ 092-2-71685-2</t>
  </si>
  <si>
    <t>รายจ่ายค้างจ่าย (หมายเหตุ 1)</t>
  </si>
  <si>
    <t>บัญชีเงินรายจ่ายค้างจ่าย</t>
  </si>
  <si>
    <t>หมายเหตุ 3</t>
  </si>
  <si>
    <t>1.   ภาษีหัก ณ ที่จ่าย</t>
  </si>
  <si>
    <t>(ลงชื่อ)………………………..             (ลงชื่อ)………………………..             (ลงชื่อ)……………………………</t>
  </si>
  <si>
    <t xml:space="preserve">    (นายวรรณรัตน์  มณีโชติ)                      (นายจิราวุธ  กรเพชร)                       (นายวรรณชาติ  ยอดแก้ว)</t>
  </si>
  <si>
    <t xml:space="preserve">       หัวหน้าส่วนการคลัง                     ปลัดองค์การบริหารส่วนตำบล        นายกองค์การบริหารส่วนตำบลเกาะทวด</t>
  </si>
  <si>
    <t>ปีงบประมาณ  2552</t>
  </si>
  <si>
    <t>(ลงชื่อ)...........................................                         (ลงชื่อ)...........................................</t>
  </si>
  <si>
    <t xml:space="preserve">        (นายจิราวุธ  กรเพชร)                                           (นายวรรณชาติ   ยอดแก้ว)</t>
  </si>
  <si>
    <t xml:space="preserve">    (นายวรรณรัตน์  มณีโชติ)</t>
  </si>
  <si>
    <t xml:space="preserve">       หัวหน้าส่วนการคลัง</t>
  </si>
  <si>
    <t xml:space="preserve">  ปลัดองค์การบริหารส่วนตำบล                      นายกองค์การบริหารส่วนตำบลเกาะทวด</t>
  </si>
  <si>
    <t>ลูกหนี้เงินยืมเงินงบประมาณ</t>
  </si>
  <si>
    <t>บัญชีเงินรายรับ</t>
  </si>
  <si>
    <t>1. ค่าขายแบบแปลน</t>
  </si>
  <si>
    <t>วันที่โอนเข้าบัญชี</t>
  </si>
  <si>
    <t>วันที่ลงบัญชี</t>
  </si>
  <si>
    <t>จำนวนเงิน</t>
  </si>
  <si>
    <t>704</t>
  </si>
  <si>
    <t>1. ค่าปรับผู้กระทำผิดกฎหมายจราจรทางบก</t>
  </si>
  <si>
    <t>2. ค่าธรรมเนียมการขออนุญาตใช้น้ำประปา</t>
  </si>
  <si>
    <t>3.  ค่าบำรุงรักษามาตรวัดน้ำ</t>
  </si>
  <si>
    <t>1. รายได้จากการจำหน่ายน้ำ</t>
  </si>
  <si>
    <t>เงินอุดหนุนเฉพาะกิจ</t>
  </si>
  <si>
    <t>ลูกหนี้เงินยืม - เงินสะสม</t>
  </si>
  <si>
    <t>เงินสด</t>
  </si>
  <si>
    <t>010</t>
  </si>
  <si>
    <t>1. ภาษีโรงเรือนและที่ดิน</t>
  </si>
  <si>
    <t>ลูกหนี้เงินยืม-เงินนอกงบประมาณ</t>
  </si>
  <si>
    <t>รายรับ (หมายเหตุ 2)</t>
  </si>
  <si>
    <t xml:space="preserve"> เงินรับฝาก  (หมายเหตุ 3)</t>
  </si>
  <si>
    <t>หมายเหตุ 2</t>
  </si>
  <si>
    <t>2. ค่าปรับการผิดสัญญา</t>
  </si>
  <si>
    <t>2. ภาษีบำรุงท้องที่</t>
  </si>
  <si>
    <t>1. เงินอุดหนุนทั่วไป</t>
  </si>
  <si>
    <t>2. เงินอุดหนุนเฉพาะกิจ-สนับสนุนศูนย์พัฒนาเด็กเล็ก</t>
  </si>
  <si>
    <t>3. เงินอุดหนุนศูนย์พัฒนาครอบครัวในชุมชน</t>
  </si>
  <si>
    <t>ลูกหนี้เงินยืม - เงินนอกงบประมาณ</t>
  </si>
  <si>
    <t>1. เงินค่าใช้จ่าย ภ.บ.ท. 5%</t>
  </si>
  <si>
    <t>2. เงินส่วนลด ภ.บ.ท. 6%</t>
  </si>
  <si>
    <t>3. ภาษีหัก ณ ที่จ่าย</t>
  </si>
  <si>
    <t>เงินอุดหนุนค้างจ่าย</t>
  </si>
  <si>
    <t>เงินรับฝาก (หมายเหตุ 3)</t>
  </si>
  <si>
    <t>เงินรายได้</t>
  </si>
  <si>
    <t>1.  ค่าวัสดุ-ค่าอาหารกลางวัน ศพด.วัดโบสถ์</t>
  </si>
  <si>
    <t>1. ดอกเบี้ยเงินฝากธนาคาร</t>
  </si>
  <si>
    <t>2. รายได้เบ็ดเตล็ด</t>
  </si>
  <si>
    <t>4.เงินประกันสัญญา</t>
  </si>
  <si>
    <t>เงินขาดบัญชี</t>
  </si>
  <si>
    <t>091</t>
  </si>
  <si>
    <t>11 มี.ค.  52</t>
  </si>
  <si>
    <t>0544144</t>
  </si>
  <si>
    <t>3. ภาษีป้าย</t>
  </si>
  <si>
    <t>4. ภาษีมูลค่าเพิ่ม</t>
  </si>
  <si>
    <t>5. ภาษีธุรกิจเฉพาะ</t>
  </si>
  <si>
    <t>6. ภาษีสุรา</t>
  </si>
  <si>
    <t>7. ภาษีสรรพสามิต</t>
  </si>
  <si>
    <t>8. ค่าภาคหลวงแร่</t>
  </si>
  <si>
    <t>9. ค่าภาคหลวงปิโตรเลียม</t>
  </si>
  <si>
    <t>10. ค่าธรรมเนียมจดทะเบียนสิทธิและนิติกรรมที่ดิน</t>
  </si>
  <si>
    <t>เงินอุดหนุนทั่วไป</t>
  </si>
  <si>
    <t>1. เงินอุดหนุนทั่วไปเพื่อสนับสนุนการกระจายอำนาจให้แก่อปท.</t>
  </si>
  <si>
    <t>1. ค่าธรรมเนียมการขออนุญาตใช้น้ำประปา</t>
  </si>
  <si>
    <t>2.ค่าบำรุงรักษามาตรวัดน้ำ</t>
  </si>
  <si>
    <t>ลูกหนี้เงินยืมเงินสะสม</t>
  </si>
  <si>
    <t>2.เงินประกันสัญญา</t>
  </si>
  <si>
    <t>4. เงินอุดหนุนทั่วไปสนับสนุนเบี้ยยังชีพคนชรา</t>
  </si>
  <si>
    <r>
      <t>ลงชื่อ</t>
    </r>
    <r>
      <rPr>
        <sz val="16"/>
        <rFont val="Cordia New"/>
        <family val="2"/>
      </rPr>
      <t xml:space="preserve">   นายวรรณรัตน์  มณีโชติ</t>
    </r>
  </si>
  <si>
    <t>ณ วันที่  30  มิถุนายน   2552</t>
  </si>
  <si>
    <t>ลูกหนี้เงินยืมเงินนอกงบประมาณ</t>
  </si>
  <si>
    <t>ประกอบงบทดลอง ณ วันที่   30  มิถุนายน   2552</t>
  </si>
  <si>
    <t>ประกอบงบทดลอง ณ วันที่  30 มิถุนายน  2552</t>
  </si>
  <si>
    <t>ประกอบงบทดลอง ณ วันที่  30  มิถุนายน   2552</t>
  </si>
  <si>
    <t xml:space="preserve">                                 ประจำเดือนมิถุนายน   พ.ศ. 2552</t>
  </si>
  <si>
    <t>5400</t>
  </si>
  <si>
    <t>ยอดคงเหลือตามรายงานธนาคาร ณ วันที่  30  มิถุนายน  2552</t>
  </si>
  <si>
    <t>1  มิ.ย.  52</t>
  </si>
  <si>
    <t>0545758</t>
  </si>
  <si>
    <t>5  มิ.ย.  52</t>
  </si>
  <si>
    <t>0545670</t>
  </si>
  <si>
    <t>11 มิ.ย. 52</t>
  </si>
  <si>
    <t>0545679</t>
  </si>
  <si>
    <t>16 มิ.ย. 52</t>
  </si>
  <si>
    <t>0545687</t>
  </si>
  <si>
    <t>0545690</t>
  </si>
  <si>
    <t>0545691</t>
  </si>
  <si>
    <t>22 มิ.ย. 52</t>
  </si>
  <si>
    <t>0545697</t>
  </si>
  <si>
    <t>23 มิ.ย. 52</t>
  </si>
  <si>
    <t>05456701</t>
  </si>
  <si>
    <t>ยอดคงเหลือตามบัญชี ณ วันที่ 30  มิถุนายน  2552</t>
  </si>
  <si>
    <t>วันที่ 30 มิ.ย. 52</t>
  </si>
  <si>
    <t>ยอดคงเหลือตามรายงานธนาคาร ณ วันที่ 30  มิถุนายน  2552</t>
  </si>
  <si>
    <t>30 มิ.ย.52</t>
  </si>
  <si>
    <t>13  ส.ค.52</t>
  </si>
  <si>
    <r>
      <t>ยอดคงเหลือตามบัญชี ณ วันที่</t>
    </r>
    <r>
      <rPr>
        <sz val="16"/>
        <rFont val="Cordia New"/>
        <family val="2"/>
      </rPr>
      <t xml:space="preserve">  30  มิถุนายน  2552</t>
    </r>
  </si>
  <si>
    <t>วันที่ 30 มิ.ย.52</t>
  </si>
  <si>
    <r>
      <t>ลงชื่อ</t>
    </r>
    <r>
      <rPr>
        <sz val="16"/>
        <rFont val="Cordia New"/>
        <family val="2"/>
      </rPr>
      <t xml:space="preserve">  นางนงนุช  รอดจบ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</si>
</sst>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;[Red]0"/>
    <numFmt numFmtId="200" formatCode="#,##0.0"/>
    <numFmt numFmtId="201" formatCode="0.0"/>
    <numFmt numFmtId="202" formatCode="_-* #,##0.0_-;\-* #,##0.0_-;_-* &quot;-&quot;??_-;_-@_-"/>
    <numFmt numFmtId="203" formatCode="_-* #,##0_-;\-* #,##0_-;_-* &quot;-&quot;??_-;_-@_-"/>
    <numFmt numFmtId="204" formatCode="[$-41E]d\ mmmm\ yyyy"/>
    <numFmt numFmtId="205" formatCode="[$-107041E]d\ mmm\ yy;@"/>
    <numFmt numFmtId="206" formatCode="ว\ \ ดด\ \ ปป"/>
    <numFmt numFmtId="207" formatCode="[&lt;=9999999][$-D000000]###\-####;[$-D000000]\(0#\)\ ###\-####"/>
    <numFmt numFmtId="208" formatCode="0.000"/>
    <numFmt numFmtId="209" formatCode="0.0000"/>
    <numFmt numFmtId="210" formatCode="0#"/>
    <numFmt numFmtId="211" formatCode="_-* #,##0.000_-;\-* #,##0.000_-;_-* &quot;-&quot;??_-;_-@_-"/>
    <numFmt numFmtId="212" formatCode="#,##0.00_ ;\-#,##0.00\ "/>
  </numFmts>
  <fonts count="30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b/>
      <sz val="14"/>
      <name val="Cordia New"/>
      <family val="2"/>
    </font>
    <font>
      <b/>
      <u val="single"/>
      <sz val="16"/>
      <name val="Cordia New"/>
      <family val="2"/>
    </font>
    <font>
      <u val="single"/>
      <sz val="16"/>
      <name val="Cordia New"/>
      <family val="2"/>
    </font>
    <font>
      <u val="single"/>
      <sz val="16"/>
      <name val="Angsana New"/>
      <family val="1"/>
    </font>
    <font>
      <b/>
      <sz val="15"/>
      <name val="BrowalliaUPC"/>
      <family val="2"/>
    </font>
    <font>
      <sz val="15"/>
      <name val="Cordia New"/>
      <family val="0"/>
    </font>
    <font>
      <sz val="15"/>
      <name val="BrowalliaUPC"/>
      <family val="2"/>
    </font>
    <font>
      <sz val="15"/>
      <name val="Browall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6"/>
      <name val="Angsana New"/>
      <family val="1"/>
    </font>
    <font>
      <sz val="16"/>
      <color indexed="10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sz val="20"/>
      <name val="Angsana New"/>
      <family val="1"/>
    </font>
    <font>
      <u val="singleAccounting"/>
      <sz val="16"/>
      <name val="Angsana New"/>
      <family val="1"/>
    </font>
    <font>
      <u val="doubleAccounting"/>
      <sz val="16"/>
      <name val="Angsana New"/>
      <family val="1"/>
    </font>
    <font>
      <sz val="22"/>
      <name val="Angsana New"/>
      <family val="1"/>
    </font>
    <font>
      <b/>
      <sz val="20"/>
      <name val="Angsana New"/>
      <family val="1"/>
    </font>
    <font>
      <sz val="15"/>
      <color indexed="10"/>
      <name val="BrowalliaUPC"/>
      <family val="2"/>
    </font>
    <font>
      <sz val="15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sz val="16"/>
      <color indexed="55"/>
      <name val="Angsana New"/>
      <family val="1"/>
    </font>
    <font>
      <sz val="16"/>
      <color indexed="55"/>
      <name val="Angsana New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5" fontId="2" fillId="0" borderId="0" xfId="0" applyNumberFormat="1" applyFont="1" applyAlignment="1">
      <alignment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0" borderId="4" xfId="0" applyBorder="1" applyAlignment="1">
      <alignment horizont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5" xfId="0" applyFont="1" applyBorder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10" fillId="0" borderId="6" xfId="0" applyNumberFormat="1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/>
    </xf>
    <xf numFmtId="3" fontId="10" fillId="0" borderId="6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210" fontId="10" fillId="0" borderId="7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210" fontId="9" fillId="0" borderId="13" xfId="0" applyNumberFormat="1" applyFont="1" applyBorder="1" applyAlignment="1">
      <alignment horizontal="center"/>
    </xf>
    <xf numFmtId="210" fontId="9" fillId="0" borderId="14" xfId="0" applyNumberFormat="1" applyFont="1" applyBorder="1" applyAlignment="1">
      <alignment horizontal="center"/>
    </xf>
    <xf numFmtId="210" fontId="10" fillId="0" borderId="9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210" fontId="9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9" fontId="10" fillId="0" borderId="8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4" fontId="14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4" fontId="14" fillId="0" borderId="0" xfId="0" applyNumberFormat="1" applyFont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49" fontId="14" fillId="0" borderId="17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4" xfId="0" applyFont="1" applyBorder="1" applyAlignment="1">
      <alignment/>
    </xf>
    <xf numFmtId="0" fontId="18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20" xfId="0" applyFont="1" applyBorder="1" applyAlignment="1">
      <alignment horizontal="center"/>
    </xf>
    <xf numFmtId="3" fontId="14" fillId="0" borderId="19" xfId="0" applyNumberFormat="1" applyFont="1" applyBorder="1" applyAlignment="1">
      <alignment/>
    </xf>
    <xf numFmtId="0" fontId="14" fillId="0" borderId="20" xfId="0" applyFont="1" applyBorder="1" applyAlignment="1">
      <alignment horizontal="center"/>
    </xf>
    <xf numFmtId="3" fontId="14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 horizontal="right"/>
    </xf>
    <xf numFmtId="210" fontId="14" fillId="0" borderId="20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3" fontId="14" fillId="0" borderId="21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0" fontId="16" fillId="0" borderId="0" xfId="0" applyFont="1" applyBorder="1" applyAlignment="1">
      <alignment/>
    </xf>
    <xf numFmtId="3" fontId="14" fillId="0" borderId="22" xfId="0" applyNumberFormat="1" applyFont="1" applyBorder="1" applyAlignment="1">
      <alignment/>
    </xf>
    <xf numFmtId="210" fontId="14" fillId="0" borderId="2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0" fontId="14" fillId="0" borderId="24" xfId="0" applyFont="1" applyBorder="1" applyAlignment="1">
      <alignment horizontal="center"/>
    </xf>
    <xf numFmtId="3" fontId="14" fillId="0" borderId="19" xfId="0" applyNumberFormat="1" applyFont="1" applyBorder="1" applyAlignment="1">
      <alignment horizontal="right"/>
    </xf>
    <xf numFmtId="0" fontId="14" fillId="0" borderId="25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3" fontId="14" fillId="0" borderId="27" xfId="0" applyNumberFormat="1" applyFont="1" applyBorder="1" applyAlignment="1">
      <alignment/>
    </xf>
    <xf numFmtId="210" fontId="14" fillId="0" borderId="25" xfId="0" applyNumberFormat="1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20" xfId="0" applyFont="1" applyBorder="1" applyAlignment="1">
      <alignment/>
    </xf>
    <xf numFmtId="3" fontId="14" fillId="0" borderId="5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28" xfId="0" applyNumberFormat="1" applyFont="1" applyBorder="1" applyAlignment="1">
      <alignment/>
    </xf>
    <xf numFmtId="210" fontId="14" fillId="0" borderId="29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0" fontId="16" fillId="0" borderId="32" xfId="0" applyFont="1" applyBorder="1" applyAlignment="1">
      <alignment/>
    </xf>
    <xf numFmtId="0" fontId="16" fillId="0" borderId="24" xfId="0" applyFont="1" applyBorder="1" applyAlignment="1">
      <alignment/>
    </xf>
    <xf numFmtId="0" fontId="18" fillId="0" borderId="1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194" fontId="14" fillId="0" borderId="23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" fontId="20" fillId="0" borderId="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/>
    </xf>
    <xf numFmtId="0" fontId="10" fillId="0" borderId="18" xfId="0" applyFont="1" applyBorder="1" applyAlignment="1">
      <alignment/>
    </xf>
    <xf numFmtId="3" fontId="14" fillId="0" borderId="32" xfId="0" applyNumberFormat="1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25" xfId="0" applyFont="1" applyBorder="1" applyAlignment="1">
      <alignment/>
    </xf>
    <xf numFmtId="210" fontId="14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16" fillId="0" borderId="4" xfId="0" applyFont="1" applyBorder="1" applyAlignment="1">
      <alignment horizontal="center"/>
    </xf>
    <xf numFmtId="210" fontId="10" fillId="0" borderId="15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194" fontId="14" fillId="0" borderId="0" xfId="17" applyFont="1" applyAlignment="1">
      <alignment horizontal="right"/>
    </xf>
    <xf numFmtId="194" fontId="14" fillId="0" borderId="0" xfId="17" applyFont="1" applyAlignment="1">
      <alignment/>
    </xf>
    <xf numFmtId="194" fontId="14" fillId="0" borderId="0" xfId="17" applyFont="1" applyBorder="1" applyAlignment="1">
      <alignment horizontal="right"/>
    </xf>
    <xf numFmtId="194" fontId="14" fillId="0" borderId="13" xfId="17" applyFont="1" applyBorder="1" applyAlignment="1">
      <alignment horizontal="right"/>
    </xf>
    <xf numFmtId="4" fontId="14" fillId="0" borderId="13" xfId="0" applyNumberFormat="1" applyFont="1" applyBorder="1" applyAlignment="1">
      <alignment/>
    </xf>
    <xf numFmtId="0" fontId="24" fillId="0" borderId="8" xfId="0" applyFont="1" applyBorder="1" applyAlignment="1">
      <alignment/>
    </xf>
    <xf numFmtId="210" fontId="14" fillId="0" borderId="26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3" fontId="14" fillId="0" borderId="23" xfId="0" applyNumberFormat="1" applyFont="1" applyBorder="1" applyAlignment="1">
      <alignment horizontal="center"/>
    </xf>
    <xf numFmtId="210" fontId="1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94" fontId="14" fillId="0" borderId="0" xfId="0" applyNumberFormat="1" applyFont="1" applyAlignment="1">
      <alignment/>
    </xf>
    <xf numFmtId="194" fontId="14" fillId="0" borderId="13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94" fontId="15" fillId="0" borderId="4" xfId="17" applyFont="1" applyBorder="1" applyAlignment="1">
      <alignment horizontal="right"/>
    </xf>
    <xf numFmtId="194" fontId="15" fillId="0" borderId="0" xfId="17" applyFont="1" applyBorder="1" applyAlignment="1">
      <alignment horizontal="right"/>
    </xf>
    <xf numFmtId="4" fontId="14" fillId="0" borderId="34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194" fontId="14" fillId="0" borderId="0" xfId="17" applyFont="1" applyBorder="1" applyAlignment="1">
      <alignment/>
    </xf>
    <xf numFmtId="3" fontId="10" fillId="0" borderId="38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>
      <alignment horizontal="right"/>
    </xf>
    <xf numFmtId="4" fontId="17" fillId="0" borderId="34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4" fontId="17" fillId="0" borderId="0" xfId="0" applyNumberFormat="1" applyFont="1" applyBorder="1" applyAlignment="1">
      <alignment horizontal="right"/>
    </xf>
    <xf numFmtId="4" fontId="17" fillId="0" borderId="13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194" fontId="29" fillId="0" borderId="0" xfId="17" applyFont="1" applyBorder="1" applyAlignment="1">
      <alignment/>
    </xf>
    <xf numFmtId="0" fontId="29" fillId="0" borderId="0" xfId="0" applyFont="1" applyBorder="1" applyAlignment="1">
      <alignment horizontal="right"/>
    </xf>
    <xf numFmtId="3" fontId="14" fillId="0" borderId="4" xfId="17" applyNumberFormat="1" applyFont="1" applyBorder="1" applyAlignment="1">
      <alignment horizontal="center"/>
    </xf>
    <xf numFmtId="3" fontId="14" fillId="0" borderId="4" xfId="17" applyNumberFormat="1" applyFont="1" applyBorder="1" applyAlignment="1">
      <alignment horizontal="right"/>
    </xf>
    <xf numFmtId="192" fontId="10" fillId="0" borderId="39" xfId="0" applyNumberFormat="1" applyFont="1" applyBorder="1" applyAlignment="1">
      <alignment horizontal="right" vertical="center"/>
    </xf>
    <xf numFmtId="192" fontId="10" fillId="0" borderId="6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94" fontId="15" fillId="0" borderId="5" xfId="17" applyFont="1" applyBorder="1" applyAlignment="1">
      <alignment horizontal="right"/>
    </xf>
    <xf numFmtId="194" fontId="15" fillId="0" borderId="2" xfId="17" applyFont="1" applyBorder="1" applyAlignment="1">
      <alignment horizontal="right"/>
    </xf>
    <xf numFmtId="0" fontId="16" fillId="0" borderId="0" xfId="0" applyFont="1" applyAlignment="1">
      <alignment horizontal="center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94" fontId="15" fillId="0" borderId="40" xfId="17" applyFont="1" applyBorder="1" applyAlignment="1">
      <alignment horizontal="right"/>
    </xf>
    <xf numFmtId="194" fontId="15" fillId="0" borderId="41" xfId="17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94" fontId="2" fillId="0" borderId="4" xfId="17" applyFont="1" applyBorder="1" applyAlignment="1">
      <alignment horizontal="right"/>
    </xf>
    <xf numFmtId="194" fontId="2" fillId="0" borderId="0" xfId="17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zoomScaleSheetLayoutView="100" workbookViewId="0" topLeftCell="A1">
      <selection activeCell="C68" sqref="C68"/>
    </sheetView>
  </sheetViews>
  <sheetFormatPr defaultColWidth="9.140625" defaultRowHeight="21.75"/>
  <cols>
    <col min="1" max="1" width="13.7109375" style="63" customWidth="1"/>
    <col min="2" max="2" width="6.8515625" style="63" customWidth="1"/>
    <col min="3" max="3" width="13.7109375" style="63" customWidth="1"/>
    <col min="4" max="4" width="6.8515625" style="63" customWidth="1"/>
    <col min="5" max="5" width="4.421875" style="63" customWidth="1"/>
    <col min="6" max="6" width="37.28125" style="63" customWidth="1"/>
    <col min="7" max="7" width="8.00390625" style="92" customWidth="1"/>
    <col min="8" max="8" width="13.7109375" style="63" customWidth="1"/>
    <col min="9" max="9" width="6.8515625" style="63" customWidth="1"/>
    <col min="10" max="16384" width="9.140625" style="63" customWidth="1"/>
  </cols>
  <sheetData>
    <row r="1" spans="1:9" s="123" customFormat="1" ht="29.25">
      <c r="A1" s="185" t="s">
        <v>23</v>
      </c>
      <c r="B1" s="185"/>
      <c r="C1" s="185"/>
      <c r="D1" s="185"/>
      <c r="E1" s="185"/>
      <c r="F1" s="185"/>
      <c r="G1" s="185"/>
      <c r="H1" s="185"/>
      <c r="I1" s="185"/>
    </row>
    <row r="2" spans="1:9" s="123" customFormat="1" ht="29.25">
      <c r="A2" s="185" t="s">
        <v>103</v>
      </c>
      <c r="B2" s="185"/>
      <c r="C2" s="185"/>
      <c r="D2" s="185"/>
      <c r="E2" s="185"/>
      <c r="F2" s="185"/>
      <c r="G2" s="185"/>
      <c r="H2" s="185"/>
      <c r="I2" s="185"/>
    </row>
    <row r="3" spans="1:9" s="123" customFormat="1" ht="29.25">
      <c r="A3" s="124"/>
      <c r="B3" s="124"/>
      <c r="C3" s="124"/>
      <c r="D3" s="124"/>
      <c r="E3" s="124"/>
      <c r="F3" s="124"/>
      <c r="G3" s="125" t="s">
        <v>157</v>
      </c>
      <c r="I3" s="124"/>
    </row>
    <row r="4" spans="1:9" ht="31.5">
      <c r="A4" s="186" t="s">
        <v>24</v>
      </c>
      <c r="B4" s="186"/>
      <c r="C4" s="186"/>
      <c r="D4" s="186"/>
      <c r="E4" s="186"/>
      <c r="F4" s="186"/>
      <c r="G4" s="186"/>
      <c r="H4" s="186"/>
      <c r="I4" s="186"/>
    </row>
    <row r="5" spans="1:9" s="123" customFormat="1" ht="30" thickBot="1">
      <c r="A5" s="126"/>
      <c r="B5" s="126"/>
      <c r="C5" s="126"/>
      <c r="D5" s="126"/>
      <c r="E5" s="126"/>
      <c r="F5" s="125" t="s">
        <v>224</v>
      </c>
      <c r="G5" s="125"/>
      <c r="H5" s="126"/>
      <c r="I5" s="126"/>
    </row>
    <row r="6" spans="1:9" ht="24" thickTop="1">
      <c r="A6" s="187" t="s">
        <v>25</v>
      </c>
      <c r="B6" s="188"/>
      <c r="C6" s="188"/>
      <c r="D6" s="189"/>
      <c r="E6" s="190"/>
      <c r="F6" s="191"/>
      <c r="G6" s="102"/>
      <c r="H6" s="187" t="s">
        <v>26</v>
      </c>
      <c r="I6" s="189"/>
    </row>
    <row r="7" spans="1:9" ht="23.25">
      <c r="A7" s="192" t="s">
        <v>27</v>
      </c>
      <c r="B7" s="193"/>
      <c r="C7" s="194" t="s">
        <v>28</v>
      </c>
      <c r="D7" s="195"/>
      <c r="E7" s="196" t="s">
        <v>29</v>
      </c>
      <c r="F7" s="194"/>
      <c r="G7" s="66" t="s">
        <v>30</v>
      </c>
      <c r="H7" s="196" t="s">
        <v>28</v>
      </c>
      <c r="I7" s="195"/>
    </row>
    <row r="8" spans="1:9" ht="24" thickBot="1">
      <c r="A8" s="197" t="s">
        <v>31</v>
      </c>
      <c r="B8" s="198"/>
      <c r="C8" s="199" t="s">
        <v>31</v>
      </c>
      <c r="D8" s="198"/>
      <c r="E8" s="197"/>
      <c r="F8" s="199"/>
      <c r="G8" s="103" t="s">
        <v>32</v>
      </c>
      <c r="H8" s="197" t="s">
        <v>31</v>
      </c>
      <c r="I8" s="198"/>
    </row>
    <row r="9" spans="1:9" ht="24" thickTop="1">
      <c r="A9" s="120"/>
      <c r="B9" s="121"/>
      <c r="C9" s="119">
        <v>6371854</v>
      </c>
      <c r="D9" s="94">
        <v>3</v>
      </c>
      <c r="E9" s="104" t="s">
        <v>33</v>
      </c>
      <c r="F9" s="105"/>
      <c r="G9" s="102"/>
      <c r="H9" s="76">
        <v>8640755</v>
      </c>
      <c r="I9" s="94">
        <v>62</v>
      </c>
    </row>
    <row r="10" spans="1:9" ht="23.25">
      <c r="A10" s="95"/>
      <c r="B10" s="96"/>
      <c r="C10" s="95"/>
      <c r="D10" s="75"/>
      <c r="E10" s="71" t="s">
        <v>135</v>
      </c>
      <c r="F10" s="106"/>
      <c r="G10" s="66"/>
      <c r="H10" s="95"/>
      <c r="I10" s="75"/>
    </row>
    <row r="11" spans="1:9" ht="23.25">
      <c r="A11" s="76">
        <v>8228500</v>
      </c>
      <c r="B11" s="75" t="s">
        <v>101</v>
      </c>
      <c r="C11" s="76">
        <v>6168820</v>
      </c>
      <c r="D11" s="78">
        <v>13</v>
      </c>
      <c r="F11" s="72" t="s">
        <v>34</v>
      </c>
      <c r="G11" s="66" t="s">
        <v>35</v>
      </c>
      <c r="H11" s="77">
        <v>850687</v>
      </c>
      <c r="I11" s="75">
        <v>44</v>
      </c>
    </row>
    <row r="12" spans="1:9" ht="23.25">
      <c r="A12" s="76">
        <v>37000</v>
      </c>
      <c r="B12" s="75" t="s">
        <v>101</v>
      </c>
      <c r="C12" s="77">
        <v>66914</v>
      </c>
      <c r="D12" s="75" t="s">
        <v>101</v>
      </c>
      <c r="F12" s="72" t="s">
        <v>36</v>
      </c>
      <c r="G12" s="66" t="s">
        <v>37</v>
      </c>
      <c r="H12" s="77">
        <v>6600</v>
      </c>
      <c r="I12" s="75" t="s">
        <v>101</v>
      </c>
    </row>
    <row r="13" spans="1:9" ht="23.25">
      <c r="A13" s="76">
        <v>30000</v>
      </c>
      <c r="B13" s="75" t="s">
        <v>101</v>
      </c>
      <c r="C13" s="77">
        <v>12165</v>
      </c>
      <c r="D13" s="78">
        <v>93</v>
      </c>
      <c r="F13" s="72" t="s">
        <v>38</v>
      </c>
      <c r="G13" s="66" t="s">
        <v>39</v>
      </c>
      <c r="H13" s="89" t="s">
        <v>101</v>
      </c>
      <c r="I13" s="78" t="s">
        <v>101</v>
      </c>
    </row>
    <row r="14" spans="1:9" ht="23.25">
      <c r="A14" s="76">
        <v>10000</v>
      </c>
      <c r="B14" s="75" t="s">
        <v>101</v>
      </c>
      <c r="C14" s="77">
        <v>33829</v>
      </c>
      <c r="D14" s="75" t="s">
        <v>101</v>
      </c>
      <c r="F14" s="72" t="s">
        <v>40</v>
      </c>
      <c r="G14" s="66" t="s">
        <v>41</v>
      </c>
      <c r="H14" s="77">
        <v>8922</v>
      </c>
      <c r="I14" s="75" t="s">
        <v>101</v>
      </c>
    </row>
    <row r="15" spans="1:9" ht="23.25">
      <c r="A15" s="76">
        <v>51000</v>
      </c>
      <c r="B15" s="75" t="s">
        <v>101</v>
      </c>
      <c r="C15" s="77">
        <v>6400</v>
      </c>
      <c r="D15" s="75" t="s">
        <v>101</v>
      </c>
      <c r="F15" s="72" t="s">
        <v>42</v>
      </c>
      <c r="G15" s="66" t="s">
        <v>43</v>
      </c>
      <c r="H15" s="89" t="s">
        <v>101</v>
      </c>
      <c r="I15" s="75" t="s">
        <v>101</v>
      </c>
    </row>
    <row r="16" spans="1:9" ht="23.25">
      <c r="A16" s="107" t="s">
        <v>101</v>
      </c>
      <c r="B16" s="75" t="s">
        <v>101</v>
      </c>
      <c r="C16" s="107" t="s">
        <v>101</v>
      </c>
      <c r="D16" s="75" t="s">
        <v>101</v>
      </c>
      <c r="F16" s="72" t="s">
        <v>44</v>
      </c>
      <c r="G16" s="66" t="s">
        <v>45</v>
      </c>
      <c r="H16" s="107" t="s">
        <v>101</v>
      </c>
      <c r="I16" s="75" t="s">
        <v>101</v>
      </c>
    </row>
    <row r="17" spans="1:9" ht="23.25">
      <c r="A17" s="107" t="s">
        <v>101</v>
      </c>
      <c r="B17" s="75" t="s">
        <v>101</v>
      </c>
      <c r="C17" s="107" t="s">
        <v>101</v>
      </c>
      <c r="D17" s="75" t="s">
        <v>101</v>
      </c>
      <c r="F17" s="72" t="s">
        <v>46</v>
      </c>
      <c r="G17" s="66" t="s">
        <v>47</v>
      </c>
      <c r="H17" s="108" t="s">
        <v>101</v>
      </c>
      <c r="I17" s="75" t="s">
        <v>101</v>
      </c>
    </row>
    <row r="18" spans="1:9" ht="23.25">
      <c r="A18" s="97">
        <v>8071150</v>
      </c>
      <c r="B18" s="90" t="s">
        <v>101</v>
      </c>
      <c r="C18" s="77">
        <v>6952777</v>
      </c>
      <c r="D18" s="136">
        <v>8</v>
      </c>
      <c r="F18" s="72" t="s">
        <v>48</v>
      </c>
      <c r="G18" s="66" t="s">
        <v>49</v>
      </c>
      <c r="H18" s="97">
        <v>376664</v>
      </c>
      <c r="I18" s="136" t="s">
        <v>101</v>
      </c>
    </row>
    <row r="19" spans="1:9" ht="24" thickBot="1">
      <c r="A19" s="83">
        <f>INT(SUM(A11:A18)+SUM(B11:B18)/100)</f>
        <v>16427650</v>
      </c>
      <c r="B19" s="109">
        <f>MOD(SUM(B11:B18),100)</f>
        <v>0</v>
      </c>
      <c r="C19" s="83">
        <f>INT(SUM(C11:C18)+SUM(D11:D18)/100)</f>
        <v>13240906</v>
      </c>
      <c r="D19" s="84">
        <f>MOD(SUM(D11:D18),100)</f>
        <v>14</v>
      </c>
      <c r="G19" s="66"/>
      <c r="H19" s="83">
        <f>INT(SUM(H11:H18)+SUM(I11:I18)/100)</f>
        <v>1242873</v>
      </c>
      <c r="I19" s="84">
        <f>MOD(SUM(I11:I18),100)</f>
        <v>44</v>
      </c>
    </row>
    <row r="20" spans="1:9" ht="24" thickTop="1">
      <c r="A20" s="85"/>
      <c r="B20" s="81"/>
      <c r="C20" s="77">
        <v>507800</v>
      </c>
      <c r="D20" s="88" t="s">
        <v>101</v>
      </c>
      <c r="F20" s="63" t="s">
        <v>114</v>
      </c>
      <c r="G20" s="66" t="s">
        <v>115</v>
      </c>
      <c r="H20" s="77"/>
      <c r="I20" s="94" t="s">
        <v>101</v>
      </c>
    </row>
    <row r="21" spans="1:9" ht="23.25">
      <c r="A21" s="82"/>
      <c r="B21" s="72"/>
      <c r="C21" s="77">
        <v>557430</v>
      </c>
      <c r="D21" s="75" t="s">
        <v>101</v>
      </c>
      <c r="F21" s="72" t="s">
        <v>174</v>
      </c>
      <c r="G21" s="66"/>
      <c r="H21" s="77">
        <v>60270</v>
      </c>
      <c r="I21" s="75" t="s">
        <v>101</v>
      </c>
    </row>
    <row r="22" spans="1:9" ht="23.25">
      <c r="A22" s="82"/>
      <c r="B22" s="72"/>
      <c r="C22" s="77">
        <v>1024500</v>
      </c>
      <c r="D22" s="75" t="s">
        <v>101</v>
      </c>
      <c r="F22" s="72" t="s">
        <v>211</v>
      </c>
      <c r="G22" s="66"/>
      <c r="H22" s="89" t="s">
        <v>101</v>
      </c>
      <c r="I22" s="75" t="s">
        <v>101</v>
      </c>
    </row>
    <row r="23" spans="1:9" ht="23.25">
      <c r="A23" s="82"/>
      <c r="B23" s="72"/>
      <c r="C23" s="76">
        <v>174689</v>
      </c>
      <c r="D23" s="78">
        <v>56</v>
      </c>
      <c r="F23" s="72" t="s">
        <v>118</v>
      </c>
      <c r="G23" s="66" t="s">
        <v>51</v>
      </c>
      <c r="H23" s="77">
        <v>23575</v>
      </c>
      <c r="I23" s="78">
        <v>26</v>
      </c>
    </row>
    <row r="24" spans="1:9" ht="23.25">
      <c r="A24" s="82"/>
      <c r="B24" s="72"/>
      <c r="C24" s="77">
        <v>1411880</v>
      </c>
      <c r="D24" s="75" t="s">
        <v>101</v>
      </c>
      <c r="F24" s="72" t="s">
        <v>52</v>
      </c>
      <c r="G24" s="66" t="s">
        <v>102</v>
      </c>
      <c r="H24" s="77">
        <v>484700</v>
      </c>
      <c r="I24" s="75" t="s">
        <v>101</v>
      </c>
    </row>
    <row r="25" spans="1:9" ht="23.25">
      <c r="A25" s="82"/>
      <c r="B25" s="72"/>
      <c r="C25" s="77">
        <v>355085</v>
      </c>
      <c r="D25" s="75">
        <v>74</v>
      </c>
      <c r="F25" s="72" t="s">
        <v>188</v>
      </c>
      <c r="G25" s="66"/>
      <c r="H25" s="77">
        <v>341000</v>
      </c>
      <c r="I25" s="75" t="s">
        <v>101</v>
      </c>
    </row>
    <row r="26" spans="1:9" ht="23.25">
      <c r="A26" s="82"/>
      <c r="B26" s="72"/>
      <c r="C26" s="77">
        <v>82000</v>
      </c>
      <c r="D26" s="75" t="s">
        <v>101</v>
      </c>
      <c r="F26" s="72" t="s">
        <v>175</v>
      </c>
      <c r="G26" s="66" t="s">
        <v>169</v>
      </c>
      <c r="H26" s="77">
        <v>57400</v>
      </c>
      <c r="I26" s="75" t="s">
        <v>101</v>
      </c>
    </row>
    <row r="27" spans="1:9" ht="23.25">
      <c r="A27" s="82"/>
      <c r="B27" s="72"/>
      <c r="C27" s="89" t="s">
        <v>101</v>
      </c>
      <c r="D27" s="75" t="s">
        <v>101</v>
      </c>
      <c r="F27" s="72" t="s">
        <v>147</v>
      </c>
      <c r="G27" s="66" t="s">
        <v>55</v>
      </c>
      <c r="H27" s="89" t="s">
        <v>101</v>
      </c>
      <c r="I27" s="75" t="s">
        <v>101</v>
      </c>
    </row>
    <row r="28" spans="1:9" ht="23.25">
      <c r="A28" s="82"/>
      <c r="B28" s="72"/>
      <c r="C28" s="89" t="s">
        <v>101</v>
      </c>
      <c r="D28" s="78" t="s">
        <v>101</v>
      </c>
      <c r="F28" s="72" t="s">
        <v>116</v>
      </c>
      <c r="G28" s="66"/>
      <c r="H28" s="89" t="s">
        <v>101</v>
      </c>
      <c r="I28" s="78" t="s">
        <v>101</v>
      </c>
    </row>
    <row r="29" spans="1:9" ht="23.25">
      <c r="A29" s="82"/>
      <c r="B29" s="72"/>
      <c r="C29" s="77">
        <v>280</v>
      </c>
      <c r="D29" s="78" t="s">
        <v>101</v>
      </c>
      <c r="F29" s="72" t="s">
        <v>53</v>
      </c>
      <c r="G29" s="66" t="s">
        <v>54</v>
      </c>
      <c r="H29" s="89" t="s">
        <v>101</v>
      </c>
      <c r="I29" s="78" t="s">
        <v>101</v>
      </c>
    </row>
    <row r="30" spans="1:9" ht="23.25">
      <c r="A30" s="82"/>
      <c r="B30" s="72"/>
      <c r="C30" s="77">
        <v>4745</v>
      </c>
      <c r="D30" s="78">
        <v>80</v>
      </c>
      <c r="F30" s="82" t="s">
        <v>144</v>
      </c>
      <c r="G30" s="66" t="s">
        <v>145</v>
      </c>
      <c r="H30" s="77"/>
      <c r="I30" s="75"/>
    </row>
    <row r="31" spans="1:9" ht="23.25">
      <c r="A31" s="82"/>
      <c r="B31" s="72"/>
      <c r="C31" s="97">
        <v>0</v>
      </c>
      <c r="D31" s="136">
        <v>3</v>
      </c>
      <c r="F31" s="63" t="s">
        <v>199</v>
      </c>
      <c r="G31" s="66" t="s">
        <v>200</v>
      </c>
      <c r="H31" s="129" t="s">
        <v>101</v>
      </c>
      <c r="I31" s="136" t="s">
        <v>101</v>
      </c>
    </row>
    <row r="32" spans="1:9" ht="24" thickBot="1">
      <c r="A32" s="82"/>
      <c r="B32" s="72"/>
      <c r="C32" s="83">
        <f>INT(SUM(C20:C31)+SUM(D20:D31)/100)</f>
        <v>4118411</v>
      </c>
      <c r="D32" s="84">
        <f>MOD(SUM(D20:D31),100)</f>
        <v>13</v>
      </c>
      <c r="G32" s="66"/>
      <c r="H32" s="83">
        <f>INT(SUM(H20:H31)+SUM(I20:I31)/100)</f>
        <v>966945</v>
      </c>
      <c r="I32" s="84">
        <f>MOD(SUM(I20:I31),100)</f>
        <v>26</v>
      </c>
    </row>
    <row r="33" spans="1:9" ht="24.75" thickBot="1" thickTop="1">
      <c r="A33" s="82"/>
      <c r="B33" s="72"/>
      <c r="C33" s="83">
        <f>INT(SUM(C19,C32)+SUM(D19,D32)/100)</f>
        <v>17359317</v>
      </c>
      <c r="D33" s="84">
        <f>MOD(SUM(D19,D32),100)</f>
        <v>27</v>
      </c>
      <c r="E33" s="196" t="s">
        <v>56</v>
      </c>
      <c r="F33" s="195"/>
      <c r="G33" s="67"/>
      <c r="H33" s="83">
        <f>INT(SUM(H19,H32)+SUM(I19,I32)/100)</f>
        <v>2209818</v>
      </c>
      <c r="I33" s="84">
        <f>MOD(SUM(I19,I32),100)</f>
        <v>70</v>
      </c>
    </row>
    <row r="34" spans="1:9" ht="24" thickTop="1">
      <c r="A34" s="82"/>
      <c r="B34" s="82"/>
      <c r="C34" s="85"/>
      <c r="D34" s="122"/>
      <c r="E34" s="65"/>
      <c r="F34" s="65"/>
      <c r="G34" s="91"/>
      <c r="H34" s="85"/>
      <c r="I34" s="122"/>
    </row>
    <row r="35" spans="1:9" ht="23.25">
      <c r="A35" s="82"/>
      <c r="B35" s="82"/>
      <c r="C35" s="85"/>
      <c r="D35" s="122"/>
      <c r="E35" s="65"/>
      <c r="F35" s="65"/>
      <c r="G35" s="91"/>
      <c r="H35" s="85"/>
      <c r="I35" s="122"/>
    </row>
    <row r="36" spans="1:9" ht="23.25">
      <c r="A36" s="82"/>
      <c r="B36" s="82"/>
      <c r="C36" s="85"/>
      <c r="D36" s="122"/>
      <c r="E36" s="65"/>
      <c r="F36" s="65"/>
      <c r="G36" s="91"/>
      <c r="H36" s="85"/>
      <c r="I36" s="122"/>
    </row>
    <row r="37" spans="1:9" ht="23.25">
      <c r="A37" s="82"/>
      <c r="B37" s="82"/>
      <c r="C37" s="85"/>
      <c r="D37" s="122"/>
      <c r="E37" s="65"/>
      <c r="F37" s="65"/>
      <c r="G37" s="91"/>
      <c r="H37" s="85"/>
      <c r="I37" s="122"/>
    </row>
    <row r="38" spans="1:9" ht="23.25">
      <c r="A38" s="82"/>
      <c r="B38" s="82"/>
      <c r="C38" s="85"/>
      <c r="D38" s="101"/>
      <c r="E38" s="65"/>
      <c r="F38" s="65"/>
      <c r="G38" s="91"/>
      <c r="H38" s="85"/>
      <c r="I38" s="101"/>
    </row>
    <row r="39" spans="1:9" ht="23.25">
      <c r="A39" s="82"/>
      <c r="B39" s="82"/>
      <c r="C39" s="85"/>
      <c r="D39" s="101"/>
      <c r="E39" s="65"/>
      <c r="F39" s="65"/>
      <c r="G39" s="91"/>
      <c r="H39" s="85"/>
      <c r="I39" s="101"/>
    </row>
    <row r="40" spans="1:9" ht="23.25">
      <c r="A40" s="169" t="s">
        <v>7</v>
      </c>
      <c r="B40" s="82"/>
      <c r="C40" s="85"/>
      <c r="D40" s="101"/>
      <c r="E40" s="65"/>
      <c r="F40" s="65"/>
      <c r="G40" s="91"/>
      <c r="H40" s="85"/>
      <c r="I40" s="101"/>
    </row>
    <row r="41" spans="1:9" ht="23.25">
      <c r="A41" s="169" t="s">
        <v>194</v>
      </c>
      <c r="B41" s="82"/>
      <c r="C41" s="170">
        <f>6288129.06-4896815.81</f>
        <v>1391313.25</v>
      </c>
      <c r="D41" s="171" t="s">
        <v>31</v>
      </c>
      <c r="E41" s="65"/>
      <c r="F41" s="65"/>
      <c r="G41" s="91"/>
      <c r="H41" s="85"/>
      <c r="I41" s="101"/>
    </row>
    <row r="42" spans="1:9" ht="23.25">
      <c r="A42" s="169" t="s">
        <v>48</v>
      </c>
      <c r="B42" s="82"/>
      <c r="C42" s="170">
        <f>6952777.08-4622774.91</f>
        <v>2330002.17</v>
      </c>
      <c r="D42" s="171" t="s">
        <v>31</v>
      </c>
      <c r="E42" s="65"/>
      <c r="F42" s="65"/>
      <c r="G42" s="91"/>
      <c r="H42" s="85"/>
      <c r="I42" s="101"/>
    </row>
    <row r="43" spans="1:9" ht="23.25">
      <c r="A43" s="169"/>
      <c r="B43" s="82"/>
      <c r="C43" s="170"/>
      <c r="D43" s="171"/>
      <c r="E43" s="65"/>
      <c r="F43" s="65"/>
      <c r="G43" s="91"/>
      <c r="H43" s="85"/>
      <c r="I43" s="101"/>
    </row>
    <row r="44" spans="1:9" ht="23.25">
      <c r="A44" s="169"/>
      <c r="B44" s="82"/>
      <c r="C44" s="170"/>
      <c r="D44" s="171"/>
      <c r="E44" s="65"/>
      <c r="F44" s="65"/>
      <c r="G44" s="91"/>
      <c r="H44" s="85"/>
      <c r="I44" s="101"/>
    </row>
    <row r="45" spans="1:9" ht="23.25">
      <c r="A45" s="204" t="s">
        <v>105</v>
      </c>
      <c r="B45" s="204"/>
      <c r="C45" s="204"/>
      <c r="D45" s="204"/>
      <c r="E45" s="204"/>
      <c r="F45" s="204"/>
      <c r="G45" s="204"/>
      <c r="H45" s="204"/>
      <c r="I45" s="204"/>
    </row>
    <row r="46" spans="1:9" ht="23.25">
      <c r="A46" s="200" t="s">
        <v>25</v>
      </c>
      <c r="B46" s="201"/>
      <c r="C46" s="201"/>
      <c r="D46" s="202"/>
      <c r="E46" s="192"/>
      <c r="F46" s="203"/>
      <c r="G46" s="64"/>
      <c r="H46" s="200" t="s">
        <v>26</v>
      </c>
      <c r="I46" s="202"/>
    </row>
    <row r="47" spans="1:9" ht="23.25">
      <c r="A47" s="192" t="s">
        <v>27</v>
      </c>
      <c r="B47" s="193"/>
      <c r="C47" s="192" t="s">
        <v>28</v>
      </c>
      <c r="D47" s="193"/>
      <c r="E47" s="196" t="s">
        <v>29</v>
      </c>
      <c r="F47" s="194"/>
      <c r="G47" s="66" t="s">
        <v>30</v>
      </c>
      <c r="H47" s="196" t="s">
        <v>28</v>
      </c>
      <c r="I47" s="195"/>
    </row>
    <row r="48" spans="1:9" ht="21" customHeight="1">
      <c r="A48" s="205" t="s">
        <v>31</v>
      </c>
      <c r="B48" s="206"/>
      <c r="C48" s="205" t="s">
        <v>31</v>
      </c>
      <c r="D48" s="206"/>
      <c r="E48" s="205"/>
      <c r="F48" s="207"/>
      <c r="G48" s="67" t="s">
        <v>32</v>
      </c>
      <c r="H48" s="205" t="s">
        <v>31</v>
      </c>
      <c r="I48" s="206"/>
    </row>
    <row r="49" spans="1:9" ht="23.25">
      <c r="A49" s="68"/>
      <c r="B49" s="69"/>
      <c r="C49" s="70"/>
      <c r="D49" s="69"/>
      <c r="E49" s="71" t="s">
        <v>57</v>
      </c>
      <c r="F49" s="72"/>
      <c r="G49" s="66"/>
      <c r="H49" s="127"/>
      <c r="I49" s="73"/>
    </row>
    <row r="50" spans="1:9" ht="22.5" customHeight="1">
      <c r="A50" s="74">
        <f>778609+150000</f>
        <v>928609</v>
      </c>
      <c r="B50" s="75" t="s">
        <v>101</v>
      </c>
      <c r="C50" s="77">
        <v>382710</v>
      </c>
      <c r="D50" s="75" t="s">
        <v>101</v>
      </c>
      <c r="E50" s="71"/>
      <c r="F50" s="72" t="s">
        <v>58</v>
      </c>
      <c r="G50" s="66" t="s">
        <v>120</v>
      </c>
      <c r="H50" s="77">
        <v>50684</v>
      </c>
      <c r="I50" s="75" t="s">
        <v>101</v>
      </c>
    </row>
    <row r="51" spans="1:9" ht="22.5" customHeight="1">
      <c r="A51" s="74">
        <v>9840</v>
      </c>
      <c r="B51" s="75" t="s">
        <v>101</v>
      </c>
      <c r="C51" s="77">
        <v>6560</v>
      </c>
      <c r="D51" s="75" t="s">
        <v>101</v>
      </c>
      <c r="E51" s="71"/>
      <c r="F51" s="72" t="s">
        <v>58</v>
      </c>
      <c r="G51" s="66" t="s">
        <v>121</v>
      </c>
      <c r="H51" s="77">
        <v>820</v>
      </c>
      <c r="I51" s="75" t="s">
        <v>101</v>
      </c>
    </row>
    <row r="52" spans="1:9" ht="22.5" customHeight="1">
      <c r="A52" s="74">
        <f>2270040-42500-27000-32300-17500-50000</f>
        <v>2100740</v>
      </c>
      <c r="B52" s="75" t="s">
        <v>101</v>
      </c>
      <c r="C52" s="76">
        <v>1405714</v>
      </c>
      <c r="D52" s="78">
        <v>19</v>
      </c>
      <c r="E52" s="70"/>
      <c r="F52" s="72" t="s">
        <v>59</v>
      </c>
      <c r="G52" s="66" t="s">
        <v>122</v>
      </c>
      <c r="H52" s="77">
        <v>160830</v>
      </c>
      <c r="I52" s="75" t="s">
        <v>101</v>
      </c>
    </row>
    <row r="53" spans="1:9" ht="22.5" customHeight="1">
      <c r="A53" s="74">
        <f>634800-46060-57400-5000-70000</f>
        <v>456340</v>
      </c>
      <c r="B53" s="75" t="s">
        <v>101</v>
      </c>
      <c r="C53" s="77">
        <v>279110</v>
      </c>
      <c r="D53" s="75">
        <v>65</v>
      </c>
      <c r="E53" s="70"/>
      <c r="F53" s="72" t="s">
        <v>61</v>
      </c>
      <c r="G53" s="66" t="s">
        <v>123</v>
      </c>
      <c r="H53" s="77">
        <v>49670</v>
      </c>
      <c r="I53" s="75">
        <v>65</v>
      </c>
    </row>
    <row r="54" spans="1:9" ht="22.5" customHeight="1">
      <c r="A54" s="74">
        <v>196800</v>
      </c>
      <c r="B54" s="75"/>
      <c r="C54" s="77">
        <v>147600</v>
      </c>
      <c r="D54" s="75" t="s">
        <v>101</v>
      </c>
      <c r="E54" s="70"/>
      <c r="F54" s="72" t="s">
        <v>61</v>
      </c>
      <c r="G54" s="66" t="s">
        <v>124</v>
      </c>
      <c r="H54" s="77">
        <v>16400</v>
      </c>
      <c r="I54" s="75" t="s">
        <v>101</v>
      </c>
    </row>
    <row r="55" spans="1:9" ht="22.5" customHeight="1">
      <c r="A55" s="74">
        <f>2216740+70000+5000-5000+2000-2000+10000</f>
        <v>2296740</v>
      </c>
      <c r="B55" s="75" t="s">
        <v>101</v>
      </c>
      <c r="C55" s="76">
        <v>1250690</v>
      </c>
      <c r="D55" s="78">
        <v>58</v>
      </c>
      <c r="E55" s="70"/>
      <c r="F55" s="72" t="s">
        <v>63</v>
      </c>
      <c r="G55" s="66" t="s">
        <v>125</v>
      </c>
      <c r="H55" s="77">
        <v>161886</v>
      </c>
      <c r="I55" s="75">
        <v>50</v>
      </c>
    </row>
    <row r="56" spans="1:9" ht="22.5" customHeight="1">
      <c r="A56" s="74">
        <f>1132830+38500+49000+20000+11560-28800+20000+7000+5500-100000-50000+7545</f>
        <v>1113135</v>
      </c>
      <c r="B56" s="75"/>
      <c r="C56" s="76">
        <v>684274</v>
      </c>
      <c r="D56" s="78" t="s">
        <v>101</v>
      </c>
      <c r="E56" s="70"/>
      <c r="F56" s="72" t="s">
        <v>65</v>
      </c>
      <c r="G56" s="66" t="s">
        <v>126</v>
      </c>
      <c r="H56" s="77">
        <v>71469</v>
      </c>
      <c r="I56" s="75">
        <v>16</v>
      </c>
    </row>
    <row r="57" spans="1:9" ht="22.5" customHeight="1">
      <c r="A57" s="74">
        <f>995400+70000+43000+18970+50000-50000+4656-4656-16000-17500+25500-10500-15000-2000</f>
        <v>1091870</v>
      </c>
      <c r="B57" s="75" t="s">
        <v>101</v>
      </c>
      <c r="C57" s="77">
        <v>257067</v>
      </c>
      <c r="D57" s="75">
        <v>41</v>
      </c>
      <c r="E57" s="70"/>
      <c r="F57" s="72" t="s">
        <v>65</v>
      </c>
      <c r="G57" s="66" t="s">
        <v>127</v>
      </c>
      <c r="H57" s="77">
        <v>38214</v>
      </c>
      <c r="I57" s="75">
        <v>84</v>
      </c>
    </row>
    <row r="58" spans="1:9" ht="22.5" customHeight="1">
      <c r="A58" s="74">
        <f>1030000+13200+30000+36000+4000+30000+30000+7300</f>
        <v>1180500</v>
      </c>
      <c r="B58" s="75" t="s">
        <v>101</v>
      </c>
      <c r="C58" s="77">
        <v>685646</v>
      </c>
      <c r="D58" s="78" t="s">
        <v>101</v>
      </c>
      <c r="E58" s="70"/>
      <c r="F58" s="72" t="s">
        <v>67</v>
      </c>
      <c r="G58" s="66" t="s">
        <v>128</v>
      </c>
      <c r="H58" s="77">
        <v>59683</v>
      </c>
      <c r="I58" s="75" t="s">
        <v>101</v>
      </c>
    </row>
    <row r="59" spans="1:9" ht="22.5" customHeight="1">
      <c r="A59" s="74">
        <f>995516+3720+17970-17970</f>
        <v>999236</v>
      </c>
      <c r="B59" s="75" t="s">
        <v>101</v>
      </c>
      <c r="C59" s="77">
        <v>56220</v>
      </c>
      <c r="D59" s="78" t="s">
        <v>101</v>
      </c>
      <c r="E59" s="70"/>
      <c r="F59" s="72" t="s">
        <v>67</v>
      </c>
      <c r="G59" s="66" t="s">
        <v>129</v>
      </c>
      <c r="H59" s="89" t="s">
        <v>101</v>
      </c>
      <c r="I59" s="75" t="s">
        <v>101</v>
      </c>
    </row>
    <row r="60" spans="1:9" ht="22.5" customHeight="1">
      <c r="A60" s="74">
        <f>331800-30000-56000-4000-17545</f>
        <v>224255</v>
      </c>
      <c r="B60" s="75" t="s">
        <v>101</v>
      </c>
      <c r="C60" s="76">
        <v>129270</v>
      </c>
      <c r="D60" s="78">
        <v>39</v>
      </c>
      <c r="E60" s="70"/>
      <c r="F60" s="72" t="s">
        <v>90</v>
      </c>
      <c r="G60" s="66" t="s">
        <v>130</v>
      </c>
      <c r="H60" s="77">
        <v>22277</v>
      </c>
      <c r="I60" s="78">
        <v>32</v>
      </c>
    </row>
    <row r="61" spans="1:9" ht="22.5" customHeight="1">
      <c r="A61" s="74">
        <v>50000</v>
      </c>
      <c r="B61" s="75" t="s">
        <v>101</v>
      </c>
      <c r="C61" s="76">
        <v>50000</v>
      </c>
      <c r="D61" s="78" t="s">
        <v>101</v>
      </c>
      <c r="E61" s="70"/>
      <c r="F61" s="72" t="s">
        <v>48</v>
      </c>
      <c r="G61" s="66" t="s">
        <v>225</v>
      </c>
      <c r="H61" s="77">
        <v>50000</v>
      </c>
      <c r="I61" s="78" t="s">
        <v>101</v>
      </c>
    </row>
    <row r="62" spans="1:9" ht="22.5" customHeight="1">
      <c r="A62" s="74">
        <f>1069570-18970</f>
        <v>1050600</v>
      </c>
      <c r="B62" s="75" t="s">
        <v>101</v>
      </c>
      <c r="C62" s="77">
        <v>1040600</v>
      </c>
      <c r="D62" s="75" t="s">
        <v>101</v>
      </c>
      <c r="E62" s="70"/>
      <c r="F62" s="72" t="s">
        <v>48</v>
      </c>
      <c r="G62" s="79">
        <v>6400</v>
      </c>
      <c r="H62" s="77">
        <v>335000</v>
      </c>
      <c r="I62" s="75" t="s">
        <v>101</v>
      </c>
    </row>
    <row r="63" spans="1:9" ht="22.5" customHeight="1">
      <c r="A63" s="74">
        <f>27000+17500</f>
        <v>44500</v>
      </c>
      <c r="B63" s="75" t="s">
        <v>101</v>
      </c>
      <c r="C63" s="77">
        <v>17400</v>
      </c>
      <c r="D63" s="75" t="s">
        <v>101</v>
      </c>
      <c r="E63" s="70"/>
      <c r="F63" s="72" t="s">
        <v>69</v>
      </c>
      <c r="G63" s="79">
        <v>5450</v>
      </c>
      <c r="H63" s="77">
        <v>17400</v>
      </c>
      <c r="I63" s="75" t="s">
        <v>101</v>
      </c>
    </row>
    <row r="64" spans="1:9" ht="22.5" customHeight="1">
      <c r="A64" s="74">
        <f>148600+16000+17500+2000</f>
        <v>184100</v>
      </c>
      <c r="B64" s="75" t="s">
        <v>101</v>
      </c>
      <c r="C64" s="77">
        <v>135000</v>
      </c>
      <c r="D64" s="75" t="s">
        <v>101</v>
      </c>
      <c r="E64" s="70"/>
      <c r="F64" s="72" t="s">
        <v>69</v>
      </c>
      <c r="G64" s="66" t="s">
        <v>133</v>
      </c>
      <c r="H64" s="77">
        <v>33500</v>
      </c>
      <c r="I64" s="75" t="s">
        <v>101</v>
      </c>
    </row>
    <row r="65" spans="1:9" ht="22.5" customHeight="1">
      <c r="A65" s="74">
        <v>2643105</v>
      </c>
      <c r="B65" s="75" t="s">
        <v>101</v>
      </c>
      <c r="C65" s="77">
        <v>2086227</v>
      </c>
      <c r="D65" s="75">
        <v>50</v>
      </c>
      <c r="E65" s="70"/>
      <c r="F65" s="72" t="s">
        <v>70</v>
      </c>
      <c r="G65" s="66" t="s">
        <v>134</v>
      </c>
      <c r="H65" s="77">
        <v>965148</v>
      </c>
      <c r="I65" s="75" t="s">
        <v>101</v>
      </c>
    </row>
    <row r="66" spans="1:9" ht="22.5" customHeight="1">
      <c r="A66" s="74">
        <v>40000</v>
      </c>
      <c r="B66" s="81" t="s">
        <v>101</v>
      </c>
      <c r="C66" s="77">
        <v>12000</v>
      </c>
      <c r="D66" s="75" t="s">
        <v>101</v>
      </c>
      <c r="E66" s="70"/>
      <c r="F66" s="82" t="s">
        <v>100</v>
      </c>
      <c r="G66" s="66" t="s">
        <v>131</v>
      </c>
      <c r="H66" s="77">
        <v>2000</v>
      </c>
      <c r="I66" s="75" t="s">
        <v>101</v>
      </c>
    </row>
    <row r="67" spans="1:9" ht="22.5" customHeight="1">
      <c r="A67" s="80">
        <f>1934000-50000-20000-3720-43000</f>
        <v>1817280</v>
      </c>
      <c r="B67" s="81" t="s">
        <v>101</v>
      </c>
      <c r="C67" s="77">
        <v>893500</v>
      </c>
      <c r="D67" s="75" t="s">
        <v>101</v>
      </c>
      <c r="E67" s="70"/>
      <c r="F67" s="82" t="s">
        <v>100</v>
      </c>
      <c r="G67" s="66" t="s">
        <v>132</v>
      </c>
      <c r="H67" s="77">
        <v>131500</v>
      </c>
      <c r="I67" s="75" t="s">
        <v>101</v>
      </c>
    </row>
    <row r="68" spans="1:9" ht="22.5" customHeight="1" thickBot="1">
      <c r="A68" s="83">
        <f>INT(SUM(A50:A67)+SUM(B50:B67)/100)</f>
        <v>16427650</v>
      </c>
      <c r="B68" s="138">
        <f>MOD(SUM(B50:B67),100)</f>
        <v>0</v>
      </c>
      <c r="C68" s="83">
        <f>INT(SUM(C50:C67)+SUM(D50:D67)/100)</f>
        <v>9519590</v>
      </c>
      <c r="D68" s="84">
        <f>MOD(SUM(D50:D67),100)</f>
        <v>72</v>
      </c>
      <c r="E68" s="70"/>
      <c r="G68" s="66"/>
      <c r="H68" s="83">
        <f>INT(SUM(H50:H67)+SUM(I50:I67)/100)</f>
        <v>2166483</v>
      </c>
      <c r="I68" s="84">
        <f>MOD(SUM(I50:I67),100)</f>
        <v>47</v>
      </c>
    </row>
    <row r="69" spans="1:9" ht="22.5" customHeight="1" thickTop="1">
      <c r="A69" s="85"/>
      <c r="B69" s="86"/>
      <c r="C69" s="87">
        <v>204547</v>
      </c>
      <c r="D69" s="86">
        <v>75</v>
      </c>
      <c r="E69" s="82"/>
      <c r="F69" s="72" t="s">
        <v>192</v>
      </c>
      <c r="G69" s="66" t="s">
        <v>94</v>
      </c>
      <c r="H69" s="172" t="s">
        <v>101</v>
      </c>
      <c r="I69" s="88" t="s">
        <v>101</v>
      </c>
    </row>
    <row r="70" spans="1:9" ht="22.5" customHeight="1">
      <c r="A70" s="159"/>
      <c r="B70" s="81"/>
      <c r="C70" s="77">
        <v>301145</v>
      </c>
      <c r="D70" s="78">
        <v>3</v>
      </c>
      <c r="E70" s="82"/>
      <c r="F70" s="72" t="s">
        <v>116</v>
      </c>
      <c r="G70" s="66" t="s">
        <v>94</v>
      </c>
      <c r="H70" s="89" t="s">
        <v>101</v>
      </c>
      <c r="I70" s="78" t="s">
        <v>101</v>
      </c>
    </row>
    <row r="71" spans="1:9" ht="22.5" customHeight="1">
      <c r="A71" s="159"/>
      <c r="B71" s="101"/>
      <c r="C71" s="77">
        <v>507800</v>
      </c>
      <c r="D71" s="78" t="s">
        <v>101</v>
      </c>
      <c r="E71" s="82"/>
      <c r="F71" s="72" t="s">
        <v>114</v>
      </c>
      <c r="G71" s="66" t="s">
        <v>115</v>
      </c>
      <c r="H71" s="77"/>
      <c r="I71" s="78" t="s">
        <v>101</v>
      </c>
    </row>
    <row r="72" spans="1:9" ht="22.5" customHeight="1">
      <c r="A72" s="85"/>
      <c r="B72" s="101"/>
      <c r="C72" s="77">
        <v>878560</v>
      </c>
      <c r="D72" s="75" t="s">
        <v>101</v>
      </c>
      <c r="E72" s="82"/>
      <c r="F72" s="72" t="s">
        <v>174</v>
      </c>
      <c r="G72" s="66"/>
      <c r="H72" s="77">
        <f>2870+114800+339000</f>
        <v>456670</v>
      </c>
      <c r="I72" s="75" t="s">
        <v>101</v>
      </c>
    </row>
    <row r="73" spans="1:9" ht="22.5" customHeight="1">
      <c r="A73" s="82"/>
      <c r="B73" s="82"/>
      <c r="C73" s="87">
        <v>72120</v>
      </c>
      <c r="D73" s="75" t="s">
        <v>101</v>
      </c>
      <c r="E73" s="70"/>
      <c r="F73" s="72" t="s">
        <v>119</v>
      </c>
      <c r="G73" s="66"/>
      <c r="H73" s="89" t="s">
        <v>101</v>
      </c>
      <c r="I73" s="75" t="s">
        <v>101</v>
      </c>
    </row>
    <row r="74" spans="1:9" ht="22.5" customHeight="1">
      <c r="A74" s="82"/>
      <c r="B74" s="82"/>
      <c r="C74" s="87">
        <v>535925</v>
      </c>
      <c r="D74" s="75" t="s">
        <v>101</v>
      </c>
      <c r="E74" s="70"/>
      <c r="F74" s="72" t="s">
        <v>53</v>
      </c>
      <c r="G74" s="66" t="s">
        <v>54</v>
      </c>
      <c r="H74" s="77">
        <v>187240</v>
      </c>
      <c r="I74" s="75" t="s">
        <v>101</v>
      </c>
    </row>
    <row r="75" spans="1:9" ht="22.5" customHeight="1">
      <c r="A75" s="82"/>
      <c r="B75" s="82"/>
      <c r="C75" s="87">
        <v>323365</v>
      </c>
      <c r="D75" s="78">
        <v>51</v>
      </c>
      <c r="E75" s="70"/>
      <c r="F75" s="72" t="s">
        <v>193</v>
      </c>
      <c r="G75" s="66" t="s">
        <v>51</v>
      </c>
      <c r="H75" s="77">
        <v>11688</v>
      </c>
      <c r="I75" s="78">
        <v>90</v>
      </c>
    </row>
    <row r="76" spans="1:9" ht="22.5" customHeight="1">
      <c r="A76" s="82"/>
      <c r="B76" s="82"/>
      <c r="C76" s="87">
        <v>1831813</v>
      </c>
      <c r="D76" s="75">
        <v>77</v>
      </c>
      <c r="E76" s="70"/>
      <c r="F76" s="72" t="s">
        <v>147</v>
      </c>
      <c r="G76" s="66" t="s">
        <v>55</v>
      </c>
      <c r="H76" s="89" t="s">
        <v>101</v>
      </c>
      <c r="I76" s="75" t="s">
        <v>101</v>
      </c>
    </row>
    <row r="77" spans="1:9" ht="22.5" customHeight="1">
      <c r="A77" s="82"/>
      <c r="B77" s="82"/>
      <c r="C77" s="87">
        <v>4745</v>
      </c>
      <c r="D77" s="75">
        <v>80</v>
      </c>
      <c r="E77" s="70"/>
      <c r="F77" s="82" t="s">
        <v>144</v>
      </c>
      <c r="G77" s="66" t="s">
        <v>145</v>
      </c>
      <c r="H77" s="77"/>
      <c r="I77" s="75"/>
    </row>
    <row r="78" spans="1:9" ht="22.5" customHeight="1">
      <c r="A78" s="82"/>
      <c r="B78" s="82"/>
      <c r="C78" s="87">
        <v>0</v>
      </c>
      <c r="D78" s="78">
        <v>3</v>
      </c>
      <c r="E78" s="70"/>
      <c r="F78" s="82" t="s">
        <v>199</v>
      </c>
      <c r="G78" s="66" t="s">
        <v>200</v>
      </c>
      <c r="H78" s="77"/>
      <c r="I78" s="78"/>
    </row>
    <row r="79" spans="1:9" ht="22.5" customHeight="1">
      <c r="A79" s="82"/>
      <c r="B79" s="82"/>
      <c r="C79" s="87">
        <v>82000</v>
      </c>
      <c r="D79" s="78" t="s">
        <v>101</v>
      </c>
      <c r="E79" s="70"/>
      <c r="F79" s="82" t="s">
        <v>175</v>
      </c>
      <c r="G79" s="66" t="s">
        <v>169</v>
      </c>
      <c r="H79" s="173"/>
      <c r="I79" s="78"/>
    </row>
    <row r="80" spans="1:9" ht="22.5" customHeight="1">
      <c r="A80" s="82"/>
      <c r="B80" s="82"/>
      <c r="C80" s="87">
        <v>1742762</v>
      </c>
      <c r="D80" s="75" t="s">
        <v>101</v>
      </c>
      <c r="E80" s="70"/>
      <c r="F80" s="82" t="s">
        <v>71</v>
      </c>
      <c r="G80" s="66" t="s">
        <v>102</v>
      </c>
      <c r="H80" s="77">
        <v>315782</v>
      </c>
      <c r="I80" s="75" t="s">
        <v>101</v>
      </c>
    </row>
    <row r="81" spans="1:9" ht="22.5" customHeight="1">
      <c r="A81" s="82"/>
      <c r="B81" s="82"/>
      <c r="C81" s="87">
        <v>1036585</v>
      </c>
      <c r="D81" s="78">
        <v>74</v>
      </c>
      <c r="E81" s="82"/>
      <c r="F81" s="82" t="s">
        <v>179</v>
      </c>
      <c r="G81" s="67"/>
      <c r="H81" s="77">
        <v>1022500</v>
      </c>
      <c r="I81" s="75" t="s">
        <v>101</v>
      </c>
    </row>
    <row r="82" spans="1:9" ht="22.5" customHeight="1" thickBot="1">
      <c r="A82" s="82"/>
      <c r="B82" s="72"/>
      <c r="C82" s="83">
        <f>INT(SUM(C69:C81)+SUM(D69:D81)/100)</f>
        <v>7521370</v>
      </c>
      <c r="D82" s="84">
        <f>MOD(SUM(D69:D81),100)</f>
        <v>63</v>
      </c>
      <c r="H82" s="83">
        <f>INT(SUM(H69:H81)+SUM(I69:I81)/100)</f>
        <v>1993880</v>
      </c>
      <c r="I82" s="84">
        <f>MOD(SUM(I69:I81),100)</f>
        <v>90</v>
      </c>
    </row>
    <row r="83" spans="1:9" ht="22.5" customHeight="1" thickBot="1" thickTop="1">
      <c r="A83" s="82"/>
      <c r="B83" s="72"/>
      <c r="C83" s="83">
        <f>INT(SUM(C68,C82)+SUM(D68,D82)/100)</f>
        <v>17040961</v>
      </c>
      <c r="D83" s="84">
        <f>MOD(SUM(D68,D82),100)</f>
        <v>35</v>
      </c>
      <c r="E83" s="196" t="s">
        <v>72</v>
      </c>
      <c r="F83" s="194"/>
      <c r="G83" s="195"/>
      <c r="H83" s="83">
        <f>INT(SUM(H68,H82)+SUM(I68,I82)/100)</f>
        <v>4160364</v>
      </c>
      <c r="I83" s="84">
        <f>MOD(SUM(I68,I82),100)</f>
        <v>37</v>
      </c>
    </row>
    <row r="84" spans="1:9" ht="22.5" customHeight="1" thickTop="1">
      <c r="A84" s="82"/>
      <c r="B84" s="72"/>
      <c r="C84" s="93">
        <v>318355</v>
      </c>
      <c r="D84" s="94">
        <v>92</v>
      </c>
      <c r="E84" s="196" t="s">
        <v>73</v>
      </c>
      <c r="F84" s="194"/>
      <c r="G84" s="195"/>
      <c r="H84" s="76"/>
      <c r="I84" s="94"/>
    </row>
    <row r="85" spans="1:9" ht="23.25">
      <c r="A85" s="82"/>
      <c r="B85" s="72"/>
      <c r="C85" s="95"/>
      <c r="D85" s="75"/>
      <c r="E85" s="196" t="s">
        <v>74</v>
      </c>
      <c r="F85" s="194"/>
      <c r="G85" s="195"/>
      <c r="H85" s="95"/>
      <c r="I85" s="96"/>
    </row>
    <row r="86" spans="3:9" ht="23.25">
      <c r="C86" s="97"/>
      <c r="D86" s="136"/>
      <c r="E86" s="196" t="s">
        <v>75</v>
      </c>
      <c r="F86" s="194"/>
      <c r="G86" s="195"/>
      <c r="H86" s="98">
        <v>1950545</v>
      </c>
      <c r="I86" s="78">
        <v>67</v>
      </c>
    </row>
    <row r="87" spans="2:9" ht="22.5" customHeight="1">
      <c r="B87" s="41"/>
      <c r="C87" s="99">
        <v>6690209</v>
      </c>
      <c r="D87" s="100">
        <v>95</v>
      </c>
      <c r="E87" s="196" t="s">
        <v>76</v>
      </c>
      <c r="F87" s="194"/>
      <c r="G87" s="195"/>
      <c r="H87" s="99">
        <v>6690209</v>
      </c>
      <c r="I87" s="100">
        <v>95</v>
      </c>
    </row>
    <row r="88" spans="2:9" ht="22.5" customHeight="1">
      <c r="B88" s="41"/>
      <c r="C88" s="85"/>
      <c r="D88" s="122"/>
      <c r="E88" s="65"/>
      <c r="F88" s="65"/>
      <c r="G88" s="65"/>
      <c r="H88" s="85"/>
      <c r="I88" s="122"/>
    </row>
    <row r="89" spans="1:9" ht="23.25">
      <c r="A89" s="137" t="s">
        <v>148</v>
      </c>
      <c r="B89" s="137"/>
      <c r="C89" s="137"/>
      <c r="D89" s="137" t="s">
        <v>158</v>
      </c>
      <c r="E89" s="137"/>
      <c r="G89" s="137"/>
      <c r="H89" s="137"/>
      <c r="I89" s="137"/>
    </row>
    <row r="90" spans="1:9" ht="23.25">
      <c r="A90" s="137" t="s">
        <v>160</v>
      </c>
      <c r="B90" s="137"/>
      <c r="C90" s="137"/>
      <c r="D90" s="137" t="s">
        <v>159</v>
      </c>
      <c r="E90" s="137"/>
      <c r="G90" s="137"/>
      <c r="H90" s="137"/>
      <c r="I90" s="137"/>
    </row>
    <row r="91" spans="1:9" ht="23.25">
      <c r="A91" s="137" t="s">
        <v>161</v>
      </c>
      <c r="B91" s="137"/>
      <c r="C91" s="137"/>
      <c r="D91" s="137" t="s">
        <v>162</v>
      </c>
      <c r="E91" s="137"/>
      <c r="G91" s="137"/>
      <c r="H91" s="137"/>
      <c r="I91" s="137"/>
    </row>
    <row r="92" spans="6:7" ht="23.25">
      <c r="F92" s="184"/>
      <c r="G92" s="184"/>
    </row>
  </sheetData>
  <mergeCells count="33">
    <mergeCell ref="E87:G87"/>
    <mergeCell ref="E83:G83"/>
    <mergeCell ref="E84:G84"/>
    <mergeCell ref="E85:G85"/>
    <mergeCell ref="E86:G86"/>
    <mergeCell ref="A48:B48"/>
    <mergeCell ref="C48:D48"/>
    <mergeCell ref="E48:F48"/>
    <mergeCell ref="H48:I48"/>
    <mergeCell ref="A47:B47"/>
    <mergeCell ref="C47:D47"/>
    <mergeCell ref="E47:F47"/>
    <mergeCell ref="H47:I47"/>
    <mergeCell ref="E33:F33"/>
    <mergeCell ref="A46:D46"/>
    <mergeCell ref="E46:F46"/>
    <mergeCell ref="H46:I46"/>
    <mergeCell ref="A45:I45"/>
    <mergeCell ref="H7:I7"/>
    <mergeCell ref="A8:B8"/>
    <mergeCell ref="C8:D8"/>
    <mergeCell ref="E8:F8"/>
    <mergeCell ref="H8:I8"/>
    <mergeCell ref="F92:G92"/>
    <mergeCell ref="A1:I1"/>
    <mergeCell ref="A2:I2"/>
    <mergeCell ref="A4:I4"/>
    <mergeCell ref="A6:D6"/>
    <mergeCell ref="E6:F6"/>
    <mergeCell ref="H6:I6"/>
    <mergeCell ref="A7:B7"/>
    <mergeCell ref="C7:D7"/>
    <mergeCell ref="E7:F7"/>
  </mergeCells>
  <printOptions/>
  <pageMargins left="0.826771653543307" right="0.236220472440945" top="0" bottom="0" header="0.236220472440945" footer="0.23622047244094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SheetLayoutView="100" workbookViewId="0" topLeftCell="A1">
      <selection activeCell="C72" sqref="C72"/>
    </sheetView>
  </sheetViews>
  <sheetFormatPr defaultColWidth="9.140625" defaultRowHeight="21.75"/>
  <cols>
    <col min="1" max="5" width="9.140625" style="55" customWidth="1"/>
    <col min="6" max="6" width="13.00390625" style="55" bestFit="1" customWidth="1"/>
    <col min="7" max="7" width="7.57421875" style="55" customWidth="1"/>
    <col min="8" max="8" width="13.57421875" style="55" customWidth="1"/>
    <col min="9" max="9" width="10.28125" style="55" customWidth="1"/>
    <col min="10" max="10" width="0.2890625" style="55" hidden="1" customWidth="1"/>
    <col min="11" max="11" width="3.00390625" style="55" customWidth="1"/>
    <col min="12" max="16384" width="9.140625" style="55" customWidth="1"/>
  </cols>
  <sheetData>
    <row r="1" spans="1:11" ht="23.25">
      <c r="A1" s="179" t="s">
        <v>95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3.25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23.25">
      <c r="A3" s="179" t="s">
        <v>96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23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ht="23.25">
      <c r="A5" s="23" t="s">
        <v>34</v>
      </c>
    </row>
    <row r="6" spans="1:11" ht="23.25">
      <c r="A6" s="41" t="s">
        <v>3</v>
      </c>
      <c r="B6" s="41"/>
      <c r="C6" s="41"/>
      <c r="D6" s="41"/>
      <c r="E6" s="41"/>
      <c r="F6" s="41"/>
      <c r="G6" s="41"/>
      <c r="H6" s="130">
        <v>3303.5</v>
      </c>
      <c r="I6" s="41"/>
      <c r="J6" s="41"/>
      <c r="K6" s="41"/>
    </row>
    <row r="7" spans="1:11" ht="23.25">
      <c r="A7" s="41" t="s">
        <v>4</v>
      </c>
      <c r="B7" s="41"/>
      <c r="C7" s="41"/>
      <c r="D7" s="41"/>
      <c r="E7" s="41"/>
      <c r="F7" s="41"/>
      <c r="G7" s="41"/>
      <c r="H7" s="130">
        <v>660728.5</v>
      </c>
      <c r="I7" s="41"/>
      <c r="J7" s="41"/>
      <c r="K7" s="41"/>
    </row>
    <row r="8" spans="1:11" ht="23.25">
      <c r="A8" s="41" t="s">
        <v>5</v>
      </c>
      <c r="B8" s="41"/>
      <c r="C8" s="41"/>
      <c r="D8" s="41"/>
      <c r="E8" s="41"/>
      <c r="F8" s="41"/>
      <c r="G8" s="41"/>
      <c r="H8" s="130">
        <v>54758.55</v>
      </c>
      <c r="I8" s="41"/>
      <c r="J8" s="41"/>
      <c r="K8" s="41"/>
    </row>
    <row r="9" spans="1:11" ht="23.25">
      <c r="A9" s="41" t="s">
        <v>6</v>
      </c>
      <c r="B9" s="41"/>
      <c r="C9" s="41"/>
      <c r="D9" s="41"/>
      <c r="E9" s="41"/>
      <c r="F9" s="41"/>
      <c r="G9" s="41"/>
      <c r="H9" s="130">
        <v>131896.89</v>
      </c>
      <c r="I9" s="41"/>
      <c r="J9" s="41"/>
      <c r="K9" s="41"/>
    </row>
    <row r="10" spans="1:11" ht="23.25">
      <c r="A10" s="41"/>
      <c r="B10" s="41"/>
      <c r="C10" s="41"/>
      <c r="D10" s="41"/>
      <c r="E10" s="41"/>
      <c r="F10" s="41"/>
      <c r="G10" s="41"/>
      <c r="H10" s="152">
        <f>SUM(H6:H9)</f>
        <v>850687.4400000001</v>
      </c>
      <c r="I10" s="41"/>
      <c r="J10" s="41"/>
      <c r="K10" s="41"/>
    </row>
    <row r="11" spans="1:11" ht="25.5">
      <c r="A11" s="23" t="s">
        <v>36</v>
      </c>
      <c r="B11" s="41"/>
      <c r="C11" s="41"/>
      <c r="D11" s="41"/>
      <c r="E11" s="41"/>
      <c r="F11" s="41"/>
      <c r="G11" s="41"/>
      <c r="H11" s="112"/>
      <c r="I11" s="41"/>
      <c r="J11" s="41"/>
      <c r="K11" s="41"/>
    </row>
    <row r="12" spans="1:11" ht="23.25">
      <c r="A12" s="41" t="s">
        <v>213</v>
      </c>
      <c r="B12" s="41"/>
      <c r="C12" s="41"/>
      <c r="D12" s="41"/>
      <c r="E12" s="41"/>
      <c r="F12" s="41"/>
      <c r="G12" s="41"/>
      <c r="H12" s="59">
        <v>5700</v>
      </c>
      <c r="I12" s="41"/>
      <c r="J12" s="41"/>
      <c r="K12" s="41"/>
    </row>
    <row r="13" spans="1:11" ht="23.25">
      <c r="A13" s="41" t="s">
        <v>214</v>
      </c>
      <c r="B13" s="41"/>
      <c r="C13" s="41"/>
      <c r="D13" s="41"/>
      <c r="E13" s="41"/>
      <c r="F13" s="41"/>
      <c r="G13" s="41"/>
      <c r="H13" s="59">
        <v>900</v>
      </c>
      <c r="I13" s="41"/>
      <c r="J13" s="41"/>
      <c r="K13" s="41"/>
    </row>
    <row r="14" spans="1:11" ht="23.25">
      <c r="A14" s="41"/>
      <c r="B14" s="41"/>
      <c r="C14" s="41"/>
      <c r="D14" s="41"/>
      <c r="E14" s="41"/>
      <c r="F14" s="41"/>
      <c r="G14" s="41"/>
      <c r="H14" s="152">
        <f>SUM(H12:H13)</f>
        <v>6600</v>
      </c>
      <c r="I14" s="41"/>
      <c r="J14" s="41"/>
      <c r="K14" s="41"/>
    </row>
    <row r="15" spans="1:11" ht="25.5">
      <c r="A15" s="23" t="s">
        <v>40</v>
      </c>
      <c r="B15" s="41"/>
      <c r="C15" s="41"/>
      <c r="D15" s="41"/>
      <c r="E15" s="41"/>
      <c r="F15" s="41"/>
      <c r="G15" s="41"/>
      <c r="H15" s="112"/>
      <c r="I15" s="41"/>
      <c r="J15" s="41"/>
      <c r="K15" s="41"/>
    </row>
    <row r="16" spans="1:11" ht="23.25">
      <c r="A16" s="41" t="s">
        <v>173</v>
      </c>
      <c r="B16" s="41"/>
      <c r="C16" s="41"/>
      <c r="D16" s="41"/>
      <c r="E16" s="41"/>
      <c r="F16" s="41"/>
      <c r="G16" s="41"/>
      <c r="H16" s="152">
        <v>8922</v>
      </c>
      <c r="I16" s="41"/>
      <c r="J16" s="41"/>
      <c r="K16" s="41"/>
    </row>
    <row r="17" spans="1:11" ht="25.5">
      <c r="A17" s="23" t="s">
        <v>211</v>
      </c>
      <c r="B17" s="41"/>
      <c r="C17" s="41"/>
      <c r="D17" s="41"/>
      <c r="E17" s="41"/>
      <c r="F17" s="41"/>
      <c r="G17" s="41"/>
      <c r="H17" s="112"/>
      <c r="I17" s="41"/>
      <c r="J17" s="41"/>
      <c r="K17" s="41"/>
    </row>
    <row r="18" spans="1:11" ht="23.25">
      <c r="A18" s="41" t="s">
        <v>212</v>
      </c>
      <c r="B18" s="41"/>
      <c r="C18" s="41"/>
      <c r="D18" s="41"/>
      <c r="E18" s="41"/>
      <c r="F18" s="41"/>
      <c r="G18" s="41"/>
      <c r="H18" s="152">
        <v>376664</v>
      </c>
      <c r="I18" s="41"/>
      <c r="J18" s="41"/>
      <c r="K18" s="41"/>
    </row>
    <row r="19" spans="1:11" ht="23.25">
      <c r="A19" s="41"/>
      <c r="B19" s="41"/>
      <c r="C19" s="41"/>
      <c r="D19" s="41"/>
      <c r="E19" s="41"/>
      <c r="F19" s="41"/>
      <c r="G19" s="41"/>
      <c r="H19" s="59"/>
      <c r="I19" s="41"/>
      <c r="J19" s="41"/>
      <c r="K19" s="41"/>
    </row>
    <row r="20" spans="1:11" ht="25.5">
      <c r="A20" s="41"/>
      <c r="B20" s="41"/>
      <c r="C20" s="41"/>
      <c r="D20" s="41"/>
      <c r="E20" s="41"/>
      <c r="F20" s="41"/>
      <c r="G20" s="41"/>
      <c r="H20" s="113">
        <f>SUM(H10,H14,H16,H18)</f>
        <v>1242873.44</v>
      </c>
      <c r="I20" s="41"/>
      <c r="J20" s="41"/>
      <c r="K20" s="41"/>
    </row>
    <row r="21" spans="1:11" ht="25.5">
      <c r="A21" s="41"/>
      <c r="B21" s="41"/>
      <c r="C21" s="41"/>
      <c r="D21" s="41"/>
      <c r="E21" s="41"/>
      <c r="F21" s="41"/>
      <c r="G21" s="41"/>
      <c r="H21" s="113"/>
      <c r="I21" s="41"/>
      <c r="J21" s="41"/>
      <c r="K21" s="41"/>
    </row>
    <row r="22" spans="1:11" ht="23.25">
      <c r="A22" s="41"/>
      <c r="B22" s="41"/>
      <c r="C22" s="41"/>
      <c r="D22" s="41"/>
      <c r="E22" s="41"/>
      <c r="F22" s="41"/>
      <c r="G22" s="41"/>
      <c r="H22" s="58"/>
      <c r="I22" s="41"/>
      <c r="J22" s="41"/>
      <c r="K22" s="41"/>
    </row>
    <row r="23" spans="1:8" ht="23.25">
      <c r="A23" s="41"/>
      <c r="B23" s="41"/>
      <c r="C23" s="41"/>
      <c r="D23" s="41"/>
      <c r="E23" s="41"/>
      <c r="F23" s="108" t="s">
        <v>107</v>
      </c>
      <c r="G23" s="41"/>
      <c r="H23" s="59"/>
    </row>
    <row r="24" spans="1:8" ht="23.25">
      <c r="A24" s="41"/>
      <c r="B24" s="41"/>
      <c r="C24" s="41"/>
      <c r="D24" s="41"/>
      <c r="E24" s="41"/>
      <c r="F24" s="41"/>
      <c r="G24" s="41"/>
      <c r="H24" s="58"/>
    </row>
    <row r="25" spans="1:8" ht="23.25">
      <c r="A25" s="41"/>
      <c r="B25" s="41"/>
      <c r="C25" s="41"/>
      <c r="D25" s="41"/>
      <c r="E25" s="41"/>
      <c r="F25" s="108" t="s">
        <v>108</v>
      </c>
      <c r="G25" s="41"/>
      <c r="H25" s="56"/>
    </row>
    <row r="26" spans="1:8" ht="23.25">
      <c r="A26" s="41"/>
      <c r="B26" s="41"/>
      <c r="C26" s="41"/>
      <c r="D26" s="41"/>
      <c r="E26" s="41"/>
      <c r="F26" s="108" t="s">
        <v>106</v>
      </c>
      <c r="G26" s="41"/>
      <c r="H26" s="59"/>
    </row>
    <row r="27" spans="1:8" ht="23.25">
      <c r="A27" s="41"/>
      <c r="B27" s="41"/>
      <c r="C27" s="41"/>
      <c r="D27" s="41"/>
      <c r="E27" s="41"/>
      <c r="F27" s="108"/>
      <c r="G27" s="41"/>
      <c r="H27" s="59"/>
    </row>
    <row r="28" spans="1:8" ht="23.25">
      <c r="A28" s="41"/>
      <c r="B28" s="41"/>
      <c r="C28" s="41"/>
      <c r="D28" s="41"/>
      <c r="E28" s="41"/>
      <c r="F28" s="108"/>
      <c r="G28" s="41"/>
      <c r="H28" s="59"/>
    </row>
    <row r="29" spans="1:8" ht="23.25">
      <c r="A29" s="41"/>
      <c r="B29" s="41"/>
      <c r="C29" s="41"/>
      <c r="D29" s="41"/>
      <c r="E29" s="41"/>
      <c r="F29" s="108"/>
      <c r="G29" s="41"/>
      <c r="H29" s="59"/>
    </row>
    <row r="30" spans="1:8" ht="23.25">
      <c r="A30" s="41"/>
      <c r="B30" s="41"/>
      <c r="C30" s="41"/>
      <c r="D30" s="41"/>
      <c r="E30" s="41"/>
      <c r="F30" s="108"/>
      <c r="G30" s="41"/>
      <c r="H30" s="59"/>
    </row>
    <row r="31" spans="1:8" ht="23.25">
      <c r="A31" s="41"/>
      <c r="B31" s="41"/>
      <c r="C31" s="41"/>
      <c r="D31" s="41"/>
      <c r="E31" s="41"/>
      <c r="F31" s="108"/>
      <c r="G31" s="41"/>
      <c r="H31" s="59"/>
    </row>
    <row r="32" spans="1:11" ht="23.25">
      <c r="A32" s="179" t="s">
        <v>98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</row>
    <row r="33" spans="1:11" ht="23.25">
      <c r="A33" s="179" t="s">
        <v>1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</row>
    <row r="34" spans="1:11" ht="23.25">
      <c r="A34" s="179" t="s">
        <v>99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6" spans="1:8" ht="23.25">
      <c r="A36" s="41"/>
      <c r="H36" s="131"/>
    </row>
    <row r="37" spans="1:11" ht="23.25">
      <c r="A37" s="41" t="s">
        <v>189</v>
      </c>
      <c r="B37" s="41"/>
      <c r="C37" s="41"/>
      <c r="D37" s="41"/>
      <c r="E37" s="41"/>
      <c r="F37" s="41"/>
      <c r="G37" s="41"/>
      <c r="H37" s="130">
        <v>185.59</v>
      </c>
      <c r="I37" s="41"/>
      <c r="J37" s="41"/>
      <c r="K37" s="41"/>
    </row>
    <row r="38" spans="1:11" ht="23.25">
      <c r="A38" s="41" t="s">
        <v>190</v>
      </c>
      <c r="B38" s="41"/>
      <c r="C38" s="41"/>
      <c r="D38" s="41"/>
      <c r="E38" s="41"/>
      <c r="F38" s="41"/>
      <c r="G38" s="41"/>
      <c r="H38" s="130">
        <v>222.71</v>
      </c>
      <c r="I38" s="41"/>
      <c r="J38" s="41"/>
      <c r="K38" s="41"/>
    </row>
    <row r="39" spans="1:8" ht="23.25">
      <c r="A39" s="41" t="s">
        <v>191</v>
      </c>
      <c r="H39" s="132">
        <v>13215.96</v>
      </c>
    </row>
    <row r="40" spans="1:8" ht="23.25">
      <c r="A40" s="41" t="s">
        <v>198</v>
      </c>
      <c r="H40" s="132">
        <v>9951</v>
      </c>
    </row>
    <row r="41" spans="1:8" ht="23.25">
      <c r="A41" s="41"/>
      <c r="H41" s="132"/>
    </row>
    <row r="42" spans="1:8" ht="23.25">
      <c r="A42" s="41"/>
      <c r="H42" s="132"/>
    </row>
    <row r="43" spans="1:8" ht="23.25">
      <c r="A43" s="41"/>
      <c r="H43" s="132"/>
    </row>
    <row r="44" spans="1:8" ht="24" thickBot="1">
      <c r="A44" s="41"/>
      <c r="B44" s="41"/>
      <c r="C44" s="41"/>
      <c r="D44" s="41"/>
      <c r="E44" s="41"/>
      <c r="F44" s="41"/>
      <c r="G44" s="41"/>
      <c r="H44" s="133">
        <f>SUM(H37:H43)</f>
        <v>23575.26</v>
      </c>
    </row>
    <row r="45" spans="1:8" ht="24" thickTop="1">
      <c r="A45" s="41"/>
      <c r="B45" s="41"/>
      <c r="C45" s="41"/>
      <c r="D45" s="41"/>
      <c r="E45" s="41"/>
      <c r="F45" s="41"/>
      <c r="G45" s="41"/>
      <c r="H45" s="59"/>
    </row>
    <row r="46" spans="1:8" ht="23.25">
      <c r="A46" s="41"/>
      <c r="B46" s="41"/>
      <c r="C46" s="41"/>
      <c r="D46" s="41"/>
      <c r="E46" s="41"/>
      <c r="F46" s="41"/>
      <c r="G46" s="41"/>
      <c r="H46" s="59"/>
    </row>
    <row r="47" spans="1:8" ht="23.25">
      <c r="A47" s="41"/>
      <c r="B47" s="41"/>
      <c r="C47" s="41"/>
      <c r="D47" s="41"/>
      <c r="E47" s="41"/>
      <c r="F47" s="41"/>
      <c r="G47" s="41"/>
      <c r="H47" s="59"/>
    </row>
    <row r="48" spans="1:8" ht="23.25">
      <c r="A48" s="41"/>
      <c r="B48" s="41"/>
      <c r="C48" s="41"/>
      <c r="D48" s="41"/>
      <c r="E48" s="41"/>
      <c r="F48" s="41"/>
      <c r="G48" s="41"/>
      <c r="H48" s="59"/>
    </row>
    <row r="49" spans="1:8" ht="23.25">
      <c r="A49" s="41"/>
      <c r="B49" s="41"/>
      <c r="C49" s="41"/>
      <c r="D49" s="41"/>
      <c r="E49" s="41"/>
      <c r="F49" s="41"/>
      <c r="G49" s="41"/>
      <c r="H49" s="59"/>
    </row>
    <row r="50" spans="1:8" ht="23.25">
      <c r="A50" s="41"/>
      <c r="B50" s="41"/>
      <c r="C50" s="41"/>
      <c r="D50" s="41"/>
      <c r="E50" s="41"/>
      <c r="F50" s="41"/>
      <c r="G50" s="41"/>
      <c r="H50" s="59"/>
    </row>
    <row r="51" spans="1:8" ht="23.25">
      <c r="A51" s="41"/>
      <c r="B51" s="41"/>
      <c r="C51" s="41"/>
      <c r="D51" s="41"/>
      <c r="E51" s="41"/>
      <c r="F51" s="108" t="s">
        <v>107</v>
      </c>
      <c r="G51" s="41"/>
      <c r="H51" s="59"/>
    </row>
    <row r="52" spans="1:8" ht="23.25">
      <c r="A52" s="41"/>
      <c r="B52" s="41"/>
      <c r="C52" s="41"/>
      <c r="D52" s="41"/>
      <c r="E52" s="41"/>
      <c r="F52" s="41"/>
      <c r="G52" s="41"/>
      <c r="H52" s="59"/>
    </row>
    <row r="53" spans="1:8" ht="23.25">
      <c r="A53" s="41"/>
      <c r="B53" s="41"/>
      <c r="C53" s="41"/>
      <c r="D53" s="41"/>
      <c r="E53" s="41"/>
      <c r="F53" s="108" t="s">
        <v>108</v>
      </c>
      <c r="G53" s="41"/>
      <c r="H53" s="59"/>
    </row>
    <row r="54" spans="1:8" ht="23.25">
      <c r="A54" s="41"/>
      <c r="B54" s="41"/>
      <c r="C54" s="41"/>
      <c r="D54" s="41"/>
      <c r="E54" s="41"/>
      <c r="F54" s="108" t="s">
        <v>106</v>
      </c>
      <c r="G54" s="41"/>
      <c r="H54" s="59"/>
    </row>
    <row r="55" spans="1:8" ht="23.25">
      <c r="A55" s="41"/>
      <c r="B55" s="41"/>
      <c r="C55" s="41"/>
      <c r="D55" s="41"/>
      <c r="E55" s="41"/>
      <c r="F55" s="41"/>
      <c r="G55" s="41"/>
      <c r="H55" s="59"/>
    </row>
    <row r="56" spans="1:8" ht="23.25">
      <c r="A56" s="41"/>
      <c r="B56" s="41"/>
      <c r="C56" s="41"/>
      <c r="D56" s="41"/>
      <c r="E56" s="41"/>
      <c r="F56" s="41"/>
      <c r="G56" s="41"/>
      <c r="H56" s="59"/>
    </row>
    <row r="57" spans="1:8" ht="23.25">
      <c r="A57" s="41"/>
      <c r="B57" s="41"/>
      <c r="C57" s="41"/>
      <c r="D57" s="41"/>
      <c r="E57" s="41"/>
      <c r="F57" s="41"/>
      <c r="G57" s="41"/>
      <c r="H57" s="59"/>
    </row>
    <row r="58" spans="1:8" ht="23.25">
      <c r="A58" s="41"/>
      <c r="B58" s="41"/>
      <c r="C58" s="41"/>
      <c r="D58" s="41"/>
      <c r="E58" s="41"/>
      <c r="F58" s="41"/>
      <c r="G58" s="41"/>
      <c r="H58" s="59"/>
    </row>
    <row r="59" spans="1:8" ht="23.25">
      <c r="A59" s="41"/>
      <c r="B59" s="41"/>
      <c r="C59" s="41"/>
      <c r="D59" s="41"/>
      <c r="E59" s="41"/>
      <c r="F59" s="41"/>
      <c r="G59" s="41"/>
      <c r="H59" s="59"/>
    </row>
    <row r="60" spans="1:8" ht="23.25">
      <c r="A60" s="41"/>
      <c r="B60" s="41"/>
      <c r="C60" s="41"/>
      <c r="D60" s="41"/>
      <c r="E60" s="41"/>
      <c r="F60" s="41"/>
      <c r="G60" s="41"/>
      <c r="H60" s="59"/>
    </row>
    <row r="61" spans="1:8" ht="23.25">
      <c r="A61" s="41"/>
      <c r="B61" s="41"/>
      <c r="C61" s="41"/>
      <c r="D61" s="41"/>
      <c r="E61" s="41"/>
      <c r="F61" s="41"/>
      <c r="G61" s="41"/>
      <c r="H61" s="59"/>
    </row>
    <row r="62" spans="1:8" ht="23.25">
      <c r="A62" s="41"/>
      <c r="B62" s="41"/>
      <c r="C62" s="41"/>
      <c r="D62" s="41"/>
      <c r="E62" s="41"/>
      <c r="F62" s="41"/>
      <c r="G62" s="41"/>
      <c r="H62" s="59"/>
    </row>
    <row r="63" spans="1:8" ht="23.25">
      <c r="A63" s="41"/>
      <c r="B63" s="41"/>
      <c r="C63" s="41"/>
      <c r="D63" s="41"/>
      <c r="E63" s="41"/>
      <c r="F63" s="41"/>
      <c r="G63" s="41"/>
      <c r="H63" s="59"/>
    </row>
    <row r="64" spans="1:11" ht="24" customHeight="1">
      <c r="A64" s="179" t="s">
        <v>97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24" customHeight="1">
      <c r="A65" s="179" t="s">
        <v>2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23.25">
      <c r="A66" s="179" t="s">
        <v>78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23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23.25">
      <c r="A68" s="41" t="s">
        <v>117</v>
      </c>
      <c r="B68" s="41"/>
      <c r="C68" s="41"/>
      <c r="D68" s="41"/>
      <c r="E68" s="41"/>
      <c r="F68" s="58"/>
      <c r="G68" s="41"/>
      <c r="H68" s="56">
        <v>9238.9</v>
      </c>
      <c r="I68" s="41"/>
      <c r="J68" s="41"/>
      <c r="K68" s="41"/>
    </row>
    <row r="69" spans="1:11" ht="23.25">
      <c r="A69" s="41" t="s">
        <v>216</v>
      </c>
      <c r="B69" s="41"/>
      <c r="C69" s="41"/>
      <c r="D69" s="41"/>
      <c r="E69" s="41"/>
      <c r="F69" s="58"/>
      <c r="G69" s="41"/>
      <c r="H69" s="58">
        <v>2450</v>
      </c>
      <c r="I69" s="41"/>
      <c r="J69" s="41"/>
      <c r="K69" s="41"/>
    </row>
    <row r="70" spans="1:11" ht="23.25">
      <c r="A70" s="41"/>
      <c r="B70" s="41"/>
      <c r="C70" s="41"/>
      <c r="D70" s="41"/>
      <c r="E70" s="41"/>
      <c r="F70" s="58"/>
      <c r="G70" s="41"/>
      <c r="H70" s="58"/>
      <c r="I70" s="41"/>
      <c r="J70" s="41"/>
      <c r="K70" s="41"/>
    </row>
    <row r="71" spans="1:11" ht="24" thickBot="1">
      <c r="A71" s="41"/>
      <c r="B71" s="41"/>
      <c r="C71" s="41"/>
      <c r="D71" s="41"/>
      <c r="E71" s="41"/>
      <c r="F71" s="58"/>
      <c r="G71" s="41"/>
      <c r="H71" s="134">
        <f>SUM(H68:H69)</f>
        <v>11688.9</v>
      </c>
      <c r="I71" s="41"/>
      <c r="J71" s="41"/>
      <c r="K71" s="41"/>
    </row>
    <row r="72" spans="1:11" ht="24" thickTop="1">
      <c r="A72" s="41"/>
      <c r="B72" s="41"/>
      <c r="C72" s="41"/>
      <c r="D72" s="41"/>
      <c r="E72" s="41"/>
      <c r="F72" s="59"/>
      <c r="G72" s="41"/>
      <c r="H72" s="56"/>
      <c r="I72" s="41"/>
      <c r="J72" s="41"/>
      <c r="K72" s="41"/>
    </row>
    <row r="73" spans="1:11" ht="23.25">
      <c r="A73" s="41"/>
      <c r="B73" s="41"/>
      <c r="C73" s="41"/>
      <c r="D73" s="41"/>
      <c r="E73" s="41"/>
      <c r="F73" s="59"/>
      <c r="G73" s="41"/>
      <c r="H73" s="56"/>
      <c r="I73" s="41"/>
      <c r="J73" s="41"/>
      <c r="K73" s="41"/>
    </row>
    <row r="74" spans="1:11" ht="23.25">
      <c r="A74" s="41"/>
      <c r="B74" s="41"/>
      <c r="C74" s="41"/>
      <c r="D74" s="41"/>
      <c r="E74" s="41"/>
      <c r="F74" s="59"/>
      <c r="G74" s="41"/>
      <c r="H74" s="56"/>
      <c r="I74" s="41"/>
      <c r="J74" s="41"/>
      <c r="K74" s="41"/>
    </row>
    <row r="75" spans="1:11" ht="23.25">
      <c r="A75" s="41"/>
      <c r="B75" s="41"/>
      <c r="C75" s="41"/>
      <c r="D75" s="41"/>
      <c r="E75" s="41"/>
      <c r="F75" s="41"/>
      <c r="G75" s="41"/>
      <c r="H75" s="59"/>
      <c r="I75" s="41"/>
      <c r="J75" s="41"/>
      <c r="K75" s="41"/>
    </row>
    <row r="76" spans="1:11" ht="23.25">
      <c r="A76" s="41"/>
      <c r="B76" s="41"/>
      <c r="C76" s="41"/>
      <c r="D76" s="41"/>
      <c r="E76" s="41"/>
      <c r="F76" s="41"/>
      <c r="G76" s="41"/>
      <c r="H76" s="56"/>
      <c r="I76" s="41"/>
      <c r="J76" s="41"/>
      <c r="K76" s="41"/>
    </row>
    <row r="77" spans="1:11" ht="23.25">
      <c r="A77" s="41"/>
      <c r="B77" s="41"/>
      <c r="C77" s="41"/>
      <c r="D77" s="41"/>
      <c r="E77" s="41"/>
      <c r="F77" s="41"/>
      <c r="G77" s="41"/>
      <c r="H77" s="56"/>
      <c r="I77" s="41"/>
      <c r="J77" s="41"/>
      <c r="K77" s="41"/>
    </row>
    <row r="78" spans="1:11" ht="23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23.25">
      <c r="A79" s="41"/>
      <c r="B79" s="41"/>
      <c r="C79" s="41"/>
      <c r="D79" s="41"/>
      <c r="E79" s="41"/>
      <c r="F79" s="108" t="s">
        <v>107</v>
      </c>
      <c r="G79" s="41"/>
      <c r="H79" s="62"/>
      <c r="I79" s="41"/>
      <c r="J79" s="41"/>
      <c r="K79" s="41"/>
    </row>
    <row r="80" spans="1:11" ht="23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ht="23.25">
      <c r="F81" s="108" t="s">
        <v>108</v>
      </c>
    </row>
    <row r="82" ht="23.25">
      <c r="F82" s="108" t="s">
        <v>106</v>
      </c>
    </row>
    <row r="83" ht="21">
      <c r="F83" s="57"/>
    </row>
    <row r="84" ht="21">
      <c r="F84" s="57"/>
    </row>
    <row r="85" ht="21">
      <c r="F85" s="57"/>
    </row>
    <row r="86" ht="21">
      <c r="F86" s="57"/>
    </row>
    <row r="87" ht="21">
      <c r="F87" s="57"/>
    </row>
    <row r="88" ht="21">
      <c r="F88" s="57"/>
    </row>
    <row r="89" ht="21">
      <c r="F89" s="57"/>
    </row>
    <row r="90" ht="21">
      <c r="F90" s="57"/>
    </row>
    <row r="91" ht="21">
      <c r="F91" s="57"/>
    </row>
    <row r="92" ht="21">
      <c r="F92" s="57"/>
    </row>
    <row r="93" ht="21">
      <c r="F93" s="57"/>
    </row>
    <row r="94" ht="21">
      <c r="F94" s="57"/>
    </row>
    <row r="95" ht="21">
      <c r="F95" s="57"/>
    </row>
    <row r="96" ht="21">
      <c r="F96" s="57"/>
    </row>
    <row r="97" ht="21">
      <c r="F97" s="57"/>
    </row>
    <row r="98" ht="21">
      <c r="F98" s="57"/>
    </row>
    <row r="99" ht="21">
      <c r="F99" s="57"/>
    </row>
  </sheetData>
  <mergeCells count="10">
    <mergeCell ref="A34:K34"/>
    <mergeCell ref="A32:K32"/>
    <mergeCell ref="A1:K1"/>
    <mergeCell ref="A2:K2"/>
    <mergeCell ref="A3:K3"/>
    <mergeCell ref="A33:K33"/>
    <mergeCell ref="A64:K64"/>
    <mergeCell ref="A65:K65"/>
    <mergeCell ref="A66:K66"/>
    <mergeCell ref="A67:K6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F14" sqref="F14"/>
    </sheetView>
  </sheetViews>
  <sheetFormatPr defaultColWidth="9.140625" defaultRowHeight="21.75"/>
  <cols>
    <col min="1" max="1" width="11.8515625" style="0" bestFit="1" customWidth="1"/>
    <col min="4" max="4" width="11.140625" style="0" customWidth="1"/>
    <col min="6" max="6" width="6.7109375" style="0" customWidth="1"/>
    <col min="7" max="7" width="13.140625" style="0" bestFit="1" customWidth="1"/>
    <col min="8" max="8" width="7.00390625" style="0" customWidth="1"/>
    <col min="9" max="9" width="17.28125" style="0" hidden="1" customWidth="1"/>
    <col min="10" max="10" width="14.28125" style="0" hidden="1" customWidth="1"/>
    <col min="11" max="11" width="10.7109375" style="0" hidden="1" customWidth="1"/>
    <col min="12" max="12" width="12.57421875" style="0" customWidth="1"/>
    <col min="13" max="13" width="5.7109375" style="0" customWidth="1"/>
    <col min="14" max="14" width="7.28125" style="0" customWidth="1"/>
    <col min="15" max="15" width="9.140625" style="0" hidden="1" customWidth="1"/>
    <col min="16" max="16" width="4.8515625" style="0" customWidth="1"/>
    <col min="17" max="17" width="10.421875" style="0" bestFit="1" customWidth="1"/>
  </cols>
  <sheetData>
    <row r="1" spans="1:10" ht="24">
      <c r="A1" s="1" t="s">
        <v>8</v>
      </c>
      <c r="B1" s="1"/>
      <c r="C1" s="1"/>
      <c r="D1" s="2"/>
      <c r="E1" s="3"/>
      <c r="F1" s="2"/>
      <c r="G1" s="2"/>
      <c r="H1" s="2"/>
      <c r="I1" s="2"/>
      <c r="J1" s="2"/>
    </row>
    <row r="2" spans="1:10" ht="24">
      <c r="A2" s="2"/>
      <c r="B2" s="2"/>
      <c r="C2" s="2"/>
      <c r="D2" s="2"/>
      <c r="E2" s="3"/>
      <c r="F2" s="2" t="s">
        <v>18</v>
      </c>
      <c r="G2" s="2"/>
      <c r="H2" s="2"/>
      <c r="I2" s="2"/>
      <c r="J2" s="2"/>
    </row>
    <row r="3" spans="1:10" ht="26.25">
      <c r="A3" s="1" t="s">
        <v>9</v>
      </c>
      <c r="B3" s="2"/>
      <c r="C3" s="2"/>
      <c r="D3" s="2"/>
      <c r="E3" s="3"/>
      <c r="F3" s="2"/>
      <c r="G3" s="2"/>
      <c r="H3" s="2"/>
      <c r="I3" s="2"/>
      <c r="J3" s="2"/>
    </row>
    <row r="4" spans="1:10" ht="24">
      <c r="A4" s="2"/>
      <c r="B4" s="2"/>
      <c r="C4" s="2"/>
      <c r="D4" s="2"/>
      <c r="E4" s="3"/>
      <c r="F4" s="2" t="s">
        <v>19</v>
      </c>
      <c r="G4" s="2"/>
      <c r="H4" s="2"/>
      <c r="I4" s="4"/>
      <c r="J4" s="2"/>
    </row>
    <row r="5" spans="1:13" ht="24">
      <c r="A5" s="5"/>
      <c r="B5" s="5"/>
      <c r="C5" s="5"/>
      <c r="D5" s="5"/>
      <c r="E5" s="6"/>
      <c r="F5" s="5"/>
      <c r="G5" s="5"/>
      <c r="H5" s="5"/>
      <c r="I5" s="5"/>
      <c r="J5" s="5"/>
      <c r="L5" s="176" t="s">
        <v>11</v>
      </c>
      <c r="M5" s="176"/>
    </row>
    <row r="6" spans="1:13" ht="24">
      <c r="A6" s="1" t="s">
        <v>226</v>
      </c>
      <c r="B6" s="1"/>
      <c r="C6" s="1"/>
      <c r="D6" s="1"/>
      <c r="E6" s="1"/>
      <c r="F6" s="1"/>
      <c r="G6" s="2"/>
      <c r="H6" s="2"/>
      <c r="I6" s="180" t="s">
        <v>10</v>
      </c>
      <c r="J6" s="181"/>
      <c r="L6" s="210">
        <v>5325901.18</v>
      </c>
      <c r="M6" s="211"/>
    </row>
    <row r="7" spans="1:13" ht="24">
      <c r="A7" s="1"/>
      <c r="B7" s="1"/>
      <c r="C7" s="1"/>
      <c r="D7" s="1"/>
      <c r="E7" s="1"/>
      <c r="F7" s="1"/>
      <c r="G7" s="2"/>
      <c r="H7" s="2"/>
      <c r="I7" s="148"/>
      <c r="J7" s="149"/>
      <c r="L7" s="150"/>
      <c r="M7" s="151"/>
    </row>
    <row r="8" spans="1:13" ht="24">
      <c r="A8" s="1"/>
      <c r="B8" s="2"/>
      <c r="C8" s="2"/>
      <c r="D8" s="2"/>
      <c r="E8" s="2"/>
      <c r="F8" s="2"/>
      <c r="G8" s="2"/>
      <c r="H8" s="2"/>
      <c r="I8" s="8"/>
      <c r="J8" s="9"/>
      <c r="L8" s="10"/>
      <c r="M8" s="11"/>
    </row>
    <row r="9" spans="1:13" ht="24">
      <c r="A9" s="2" t="s">
        <v>20</v>
      </c>
      <c r="B9" s="2"/>
      <c r="C9" s="2"/>
      <c r="D9" s="2"/>
      <c r="E9" s="2"/>
      <c r="F9" s="2"/>
      <c r="G9" s="2"/>
      <c r="H9" s="2"/>
      <c r="I9" s="8"/>
      <c r="J9" s="9"/>
      <c r="L9" s="10"/>
      <c r="M9" s="11"/>
    </row>
    <row r="10" spans="1:13" ht="24">
      <c r="A10" s="2"/>
      <c r="B10" s="2"/>
      <c r="C10" s="2"/>
      <c r="D10" s="2"/>
      <c r="E10" s="2"/>
      <c r="F10" s="2"/>
      <c r="G10" s="2"/>
      <c r="H10" s="2"/>
      <c r="I10" s="8"/>
      <c r="J10" s="9"/>
      <c r="L10" s="10"/>
      <c r="M10" s="11"/>
    </row>
    <row r="11" spans="1:13" ht="24">
      <c r="A11" s="1" t="s">
        <v>13</v>
      </c>
      <c r="B11" s="2"/>
      <c r="C11" s="2"/>
      <c r="D11" s="2"/>
      <c r="E11" s="2"/>
      <c r="F11" s="2"/>
      <c r="G11" s="2"/>
      <c r="H11" s="2"/>
      <c r="I11" s="8"/>
      <c r="J11" s="9"/>
      <c r="L11" s="10"/>
      <c r="M11" s="11"/>
    </row>
    <row r="12" spans="1:13" ht="24">
      <c r="A12" s="2" t="s">
        <v>21</v>
      </c>
      <c r="B12" s="2"/>
      <c r="C12" s="2"/>
      <c r="D12" s="2"/>
      <c r="E12" s="2"/>
      <c r="F12" s="2"/>
      <c r="G12" s="2"/>
      <c r="H12" s="2"/>
      <c r="I12" s="13">
        <v>7257493.21</v>
      </c>
      <c r="J12" s="9"/>
      <c r="L12" s="208"/>
      <c r="M12" s="209"/>
    </row>
    <row r="13" spans="1:13" ht="24">
      <c r="A13" s="12" t="s">
        <v>14</v>
      </c>
      <c r="B13" s="2"/>
      <c r="C13" s="2"/>
      <c r="D13" s="2">
        <v>5296680</v>
      </c>
      <c r="E13" s="2"/>
      <c r="F13" s="2"/>
      <c r="G13" s="14">
        <v>250</v>
      </c>
      <c r="H13" s="2"/>
      <c r="I13" s="8"/>
      <c r="J13" s="9"/>
      <c r="L13" s="182"/>
      <c r="M13" s="183"/>
    </row>
    <row r="14" spans="1:13" ht="24">
      <c r="A14" s="20" t="s">
        <v>104</v>
      </c>
      <c r="B14" s="2"/>
      <c r="C14" s="2"/>
      <c r="D14" s="2">
        <v>6486525</v>
      </c>
      <c r="E14" s="2"/>
      <c r="F14" s="2"/>
      <c r="G14" s="14">
        <v>120</v>
      </c>
      <c r="H14" s="2"/>
      <c r="I14" s="8"/>
      <c r="J14" s="9"/>
      <c r="L14" s="10"/>
      <c r="M14" s="11"/>
    </row>
    <row r="15" spans="1:13" ht="24">
      <c r="A15" s="20" t="s">
        <v>201</v>
      </c>
      <c r="B15" s="2"/>
      <c r="C15" s="2"/>
      <c r="D15" s="158" t="s">
        <v>202</v>
      </c>
      <c r="E15" s="2"/>
      <c r="F15" s="2"/>
      <c r="G15" s="14">
        <v>2100</v>
      </c>
      <c r="H15" s="2"/>
      <c r="I15" s="8"/>
      <c r="J15" s="9"/>
      <c r="L15" s="10"/>
      <c r="M15" s="11"/>
    </row>
    <row r="16" spans="1:13" ht="24">
      <c r="A16" s="20" t="s">
        <v>227</v>
      </c>
      <c r="B16" s="2"/>
      <c r="C16" s="2"/>
      <c r="D16" s="158" t="s">
        <v>228</v>
      </c>
      <c r="E16" s="2"/>
      <c r="F16" s="2"/>
      <c r="G16" s="14">
        <v>83000</v>
      </c>
      <c r="H16" s="2"/>
      <c r="I16" s="8"/>
      <c r="J16" s="9"/>
      <c r="L16" s="10"/>
      <c r="M16" s="11"/>
    </row>
    <row r="17" spans="1:13" ht="24">
      <c r="A17" s="20" t="s">
        <v>229</v>
      </c>
      <c r="B17" s="2"/>
      <c r="C17" s="2"/>
      <c r="D17" s="158" t="s">
        <v>230</v>
      </c>
      <c r="E17" s="2"/>
      <c r="F17" s="2"/>
      <c r="G17" s="14">
        <v>3410</v>
      </c>
      <c r="H17" s="2"/>
      <c r="I17" s="8"/>
      <c r="J17" s="9"/>
      <c r="L17" s="10"/>
      <c r="M17" s="11"/>
    </row>
    <row r="18" spans="1:13" ht="24">
      <c r="A18" s="20" t="s">
        <v>231</v>
      </c>
      <c r="B18" s="2"/>
      <c r="C18" s="2"/>
      <c r="D18" s="158" t="s">
        <v>232</v>
      </c>
      <c r="E18" s="2"/>
      <c r="F18" s="2"/>
      <c r="G18" s="14">
        <v>1500</v>
      </c>
      <c r="H18" s="2"/>
      <c r="I18" s="8"/>
      <c r="J18" s="9"/>
      <c r="L18" s="10"/>
      <c r="M18" s="11"/>
    </row>
    <row r="19" spans="1:13" ht="24">
      <c r="A19" s="20" t="s">
        <v>233</v>
      </c>
      <c r="B19" s="2"/>
      <c r="C19" s="2"/>
      <c r="D19" s="158" t="s">
        <v>234</v>
      </c>
      <c r="E19" s="2"/>
      <c r="F19" s="2"/>
      <c r="G19" s="14">
        <v>2000</v>
      </c>
      <c r="H19" s="2"/>
      <c r="I19" s="8"/>
      <c r="J19" s="9"/>
      <c r="L19" s="10"/>
      <c r="M19" s="11"/>
    </row>
    <row r="20" spans="1:13" ht="24">
      <c r="A20" s="20" t="s">
        <v>233</v>
      </c>
      <c r="B20" s="2"/>
      <c r="C20" s="2"/>
      <c r="D20" s="158" t="s">
        <v>235</v>
      </c>
      <c r="E20" s="2"/>
      <c r="F20" s="2"/>
      <c r="G20" s="14">
        <v>14295</v>
      </c>
      <c r="H20" s="2"/>
      <c r="I20" s="8"/>
      <c r="J20" s="9"/>
      <c r="L20" s="10"/>
      <c r="M20" s="11"/>
    </row>
    <row r="21" spans="1:13" ht="24">
      <c r="A21" s="20" t="s">
        <v>233</v>
      </c>
      <c r="B21" s="2"/>
      <c r="C21" s="2"/>
      <c r="D21" s="158" t="s">
        <v>236</v>
      </c>
      <c r="E21" s="2"/>
      <c r="F21" s="2"/>
      <c r="G21" s="14">
        <v>7569.5</v>
      </c>
      <c r="H21" s="2"/>
      <c r="I21" s="8"/>
      <c r="J21" s="9"/>
      <c r="L21" s="10"/>
      <c r="M21" s="11"/>
    </row>
    <row r="22" spans="1:13" ht="24">
      <c r="A22" s="20" t="s">
        <v>237</v>
      </c>
      <c r="B22" s="2"/>
      <c r="C22" s="2"/>
      <c r="D22" s="158" t="s">
        <v>238</v>
      </c>
      <c r="E22" s="2"/>
      <c r="F22" s="2"/>
      <c r="G22" s="14">
        <v>23700.6</v>
      </c>
      <c r="H22" s="2"/>
      <c r="I22" s="8"/>
      <c r="J22" s="9"/>
      <c r="L22" s="10"/>
      <c r="M22" s="11"/>
    </row>
    <row r="23" spans="1:13" ht="24">
      <c r="A23" s="20" t="s">
        <v>239</v>
      </c>
      <c r="B23" s="2"/>
      <c r="C23" s="2"/>
      <c r="D23" s="158" t="s">
        <v>240</v>
      </c>
      <c r="E23" s="2"/>
      <c r="F23" s="2"/>
      <c r="G23" s="14">
        <v>50000</v>
      </c>
      <c r="H23" s="2"/>
      <c r="I23" s="8"/>
      <c r="J23" s="9"/>
      <c r="L23" s="10"/>
      <c r="M23" s="11"/>
    </row>
    <row r="24" spans="1:13" ht="24">
      <c r="A24" s="20"/>
      <c r="B24" s="2"/>
      <c r="C24" s="2"/>
      <c r="D24" s="158"/>
      <c r="E24" s="2"/>
      <c r="F24" s="2"/>
      <c r="G24" s="14"/>
      <c r="H24" s="2"/>
      <c r="I24" s="8"/>
      <c r="J24" s="9"/>
      <c r="L24" s="212">
        <f>SUM(G13:G24)</f>
        <v>187945.1</v>
      </c>
      <c r="M24" s="213"/>
    </row>
    <row r="25" spans="1:13" ht="24">
      <c r="A25" s="20"/>
      <c r="B25" s="2"/>
      <c r="C25" s="2"/>
      <c r="D25" s="158"/>
      <c r="E25" s="2"/>
      <c r="F25" s="2"/>
      <c r="G25" s="14"/>
      <c r="H25" s="2"/>
      <c r="I25" s="8"/>
      <c r="J25" s="9"/>
      <c r="L25" s="45"/>
      <c r="M25" s="51"/>
    </row>
    <row r="26" spans="1:13" ht="24">
      <c r="A26" s="1" t="s">
        <v>109</v>
      </c>
      <c r="B26" s="1"/>
      <c r="C26" s="1"/>
      <c r="D26" s="1"/>
      <c r="E26" s="2"/>
      <c r="F26" s="2"/>
      <c r="G26" s="2"/>
      <c r="H26" s="2"/>
      <c r="I26" s="8"/>
      <c r="J26" s="9"/>
      <c r="L26" s="15"/>
      <c r="M26" s="11"/>
    </row>
    <row r="27" spans="1:13" ht="24">
      <c r="A27" s="16" t="s">
        <v>15</v>
      </c>
      <c r="B27" s="2"/>
      <c r="C27" s="2"/>
      <c r="D27" s="2"/>
      <c r="E27" s="2"/>
      <c r="F27" s="2"/>
      <c r="G27" s="2"/>
      <c r="H27" s="2"/>
      <c r="I27" s="8"/>
      <c r="J27" s="9"/>
      <c r="L27" s="10"/>
      <c r="M27" s="11"/>
    </row>
    <row r="28" spans="1:13" ht="24">
      <c r="A28" s="16"/>
      <c r="B28" s="2"/>
      <c r="C28" s="2"/>
      <c r="D28" s="2"/>
      <c r="E28" s="2"/>
      <c r="F28" s="2"/>
      <c r="G28" s="2"/>
      <c r="H28" s="2"/>
      <c r="I28" s="8"/>
      <c r="J28" s="9"/>
      <c r="L28" s="10"/>
      <c r="M28" s="11"/>
    </row>
    <row r="29" spans="1:13" ht="24">
      <c r="A29" s="16"/>
      <c r="B29" s="2"/>
      <c r="C29" s="2"/>
      <c r="D29" s="2"/>
      <c r="E29" s="2"/>
      <c r="F29" s="2"/>
      <c r="G29" s="2"/>
      <c r="H29" s="2"/>
      <c r="I29" s="8"/>
      <c r="J29" s="9"/>
      <c r="L29" s="10"/>
      <c r="M29" s="11"/>
    </row>
    <row r="30" spans="1:13" ht="24">
      <c r="A30" s="2"/>
      <c r="B30" s="2"/>
      <c r="C30" s="2"/>
      <c r="D30" s="2"/>
      <c r="E30" s="2"/>
      <c r="F30" s="2"/>
      <c r="G30" s="2"/>
      <c r="H30" s="2"/>
      <c r="I30" s="8"/>
      <c r="J30" s="9"/>
      <c r="L30" s="10"/>
      <c r="M30" s="11"/>
    </row>
    <row r="31" spans="1:17" ht="24">
      <c r="A31" s="154" t="s">
        <v>241</v>
      </c>
      <c r="B31" s="5"/>
      <c r="C31" s="5"/>
      <c r="D31" s="5"/>
      <c r="E31" s="5"/>
      <c r="F31" s="5"/>
      <c r="G31" s="5"/>
      <c r="H31" s="6"/>
      <c r="I31" s="18">
        <v>7256974.21</v>
      </c>
      <c r="J31" s="9"/>
      <c r="L31" s="177">
        <f>L6-L24</f>
        <v>5137956.08</v>
      </c>
      <c r="M31" s="178"/>
      <c r="Q31" s="140"/>
    </row>
    <row r="32" spans="1:10" ht="24">
      <c r="A32" s="1" t="s">
        <v>16</v>
      </c>
      <c r="B32" s="2"/>
      <c r="C32" s="2"/>
      <c r="D32" s="2"/>
      <c r="E32" s="2"/>
      <c r="F32" s="8" t="s">
        <v>17</v>
      </c>
      <c r="G32" s="2"/>
      <c r="H32" s="2"/>
      <c r="I32" s="9"/>
      <c r="J32" s="5"/>
    </row>
    <row r="33" spans="1:10" ht="24">
      <c r="A33" s="2"/>
      <c r="B33" s="2"/>
      <c r="C33" s="2"/>
      <c r="D33" s="2"/>
      <c r="E33" s="2"/>
      <c r="F33" s="8"/>
      <c r="G33" s="2"/>
      <c r="H33" s="2"/>
      <c r="I33" s="2"/>
      <c r="J33" s="9"/>
    </row>
    <row r="34" spans="1:12" ht="24">
      <c r="A34" s="1" t="s">
        <v>142</v>
      </c>
      <c r="B34" s="2"/>
      <c r="C34" s="2"/>
      <c r="D34" s="21" t="s">
        <v>242</v>
      </c>
      <c r="E34" s="2"/>
      <c r="F34" s="22" t="s">
        <v>218</v>
      </c>
      <c r="G34" s="2"/>
      <c r="H34" s="2"/>
      <c r="I34" s="2"/>
      <c r="J34" s="2"/>
      <c r="L34" s="21" t="str">
        <f>D34</f>
        <v>วันที่ 30 มิ.ย. 52</v>
      </c>
    </row>
    <row r="35" spans="1:13" ht="24">
      <c r="A35" s="17" t="s">
        <v>143</v>
      </c>
      <c r="B35" s="5"/>
      <c r="C35" s="5"/>
      <c r="D35" s="5"/>
      <c r="E35" s="5"/>
      <c r="F35" s="19" t="s">
        <v>22</v>
      </c>
      <c r="G35" s="5"/>
      <c r="H35" s="5"/>
      <c r="I35" s="5"/>
      <c r="J35" s="5"/>
      <c r="K35" s="7"/>
      <c r="L35" s="7"/>
      <c r="M35" s="7"/>
    </row>
    <row r="36" spans="1:10" ht="24">
      <c r="A36" s="9"/>
      <c r="B36" s="9"/>
      <c r="C36" s="9"/>
      <c r="D36" s="9"/>
      <c r="E36" s="9"/>
      <c r="F36" s="9"/>
      <c r="G36" s="9"/>
      <c r="H36" s="9"/>
      <c r="I36" s="9"/>
      <c r="J36" s="5"/>
    </row>
    <row r="37" spans="1:9" ht="21.75">
      <c r="A37" s="11"/>
      <c r="B37" s="11"/>
      <c r="C37" s="11"/>
      <c r="D37" s="11"/>
      <c r="E37" s="11"/>
      <c r="F37" s="11"/>
      <c r="G37" s="11"/>
      <c r="H37" s="11"/>
      <c r="I37" s="11"/>
    </row>
  </sheetData>
  <mergeCells count="7">
    <mergeCell ref="I6:J6"/>
    <mergeCell ref="L13:M13"/>
    <mergeCell ref="L5:M5"/>
    <mergeCell ref="L31:M31"/>
    <mergeCell ref="L12:M12"/>
    <mergeCell ref="L6:M6"/>
    <mergeCell ref="L24:M24"/>
  </mergeCells>
  <printOptions/>
  <pageMargins left="0.7480314960629921" right="0.5905511811023623" top="0.31496062992125984" bottom="0.15748031496062992" header="0.5118110236220472" footer="0.1574803149606299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C29" sqref="C29"/>
    </sheetView>
  </sheetViews>
  <sheetFormatPr defaultColWidth="9.140625" defaultRowHeight="21.75"/>
  <cols>
    <col min="1" max="1" width="11.8515625" style="0" bestFit="1" customWidth="1"/>
    <col min="4" max="4" width="11.140625" style="0" customWidth="1"/>
    <col min="6" max="6" width="6.7109375" style="0" customWidth="1"/>
    <col min="7" max="7" width="13.140625" style="0" bestFit="1" customWidth="1"/>
    <col min="8" max="8" width="7.00390625" style="0" customWidth="1"/>
    <col min="9" max="9" width="17.28125" style="0" hidden="1" customWidth="1"/>
    <col min="10" max="10" width="14.28125" style="0" hidden="1" customWidth="1"/>
    <col min="11" max="11" width="10.7109375" style="0" hidden="1" customWidth="1"/>
    <col min="12" max="12" width="12.57421875" style="0" customWidth="1"/>
    <col min="13" max="13" width="5.7109375" style="0" customWidth="1"/>
    <col min="14" max="14" width="7.28125" style="0" customWidth="1"/>
    <col min="15" max="15" width="9.140625" style="0" hidden="1" customWidth="1"/>
    <col min="16" max="16" width="4.8515625" style="0" customWidth="1"/>
    <col min="17" max="17" width="8.7109375" style="0" customWidth="1"/>
  </cols>
  <sheetData>
    <row r="1" spans="1:10" ht="24">
      <c r="A1" s="1" t="s">
        <v>8</v>
      </c>
      <c r="B1" s="1"/>
      <c r="C1" s="1"/>
      <c r="D1" s="2"/>
      <c r="E1" s="3"/>
      <c r="F1" s="2"/>
      <c r="G1" s="2"/>
      <c r="H1" s="2"/>
      <c r="I1" s="2"/>
      <c r="J1" s="2"/>
    </row>
    <row r="2" spans="1:10" ht="24">
      <c r="A2" s="2"/>
      <c r="B2" s="2"/>
      <c r="C2" s="2"/>
      <c r="D2" s="2"/>
      <c r="E2" s="3"/>
      <c r="F2" s="2" t="s">
        <v>136</v>
      </c>
      <c r="G2" s="2"/>
      <c r="H2" s="2"/>
      <c r="I2" s="2"/>
      <c r="J2" s="2"/>
    </row>
    <row r="3" spans="1:10" ht="26.25">
      <c r="A3" s="1" t="s">
        <v>9</v>
      </c>
      <c r="B3" s="2"/>
      <c r="C3" s="2"/>
      <c r="D3" s="2"/>
      <c r="E3" s="3"/>
      <c r="F3" s="2"/>
      <c r="G3" s="2"/>
      <c r="H3" s="2"/>
      <c r="I3" s="2"/>
      <c r="J3" s="2"/>
    </row>
    <row r="4" spans="1:10" ht="24">
      <c r="A4" s="2"/>
      <c r="B4" s="2"/>
      <c r="C4" s="2"/>
      <c r="D4" s="2"/>
      <c r="E4" s="3"/>
      <c r="F4" s="2" t="s">
        <v>137</v>
      </c>
      <c r="G4" s="2"/>
      <c r="H4" s="2"/>
      <c r="I4" s="4"/>
      <c r="J4" s="2"/>
    </row>
    <row r="5" spans="1:13" ht="24">
      <c r="A5" s="5"/>
      <c r="B5" s="5"/>
      <c r="C5" s="5"/>
      <c r="D5" s="5"/>
      <c r="E5" s="6"/>
      <c r="F5" s="5"/>
      <c r="G5" s="5"/>
      <c r="H5" s="5"/>
      <c r="I5" s="5"/>
      <c r="J5" s="5"/>
      <c r="L5" s="176" t="s">
        <v>11</v>
      </c>
      <c r="M5" s="176"/>
    </row>
    <row r="6" spans="1:13" ht="24">
      <c r="A6" s="1" t="s">
        <v>243</v>
      </c>
      <c r="B6" s="1"/>
      <c r="C6" s="1"/>
      <c r="D6" s="1"/>
      <c r="E6" s="1"/>
      <c r="F6" s="1"/>
      <c r="G6" s="2"/>
      <c r="H6" s="2"/>
      <c r="I6" s="180" t="s">
        <v>10</v>
      </c>
      <c r="J6" s="181"/>
      <c r="L6" s="210">
        <v>901210.29</v>
      </c>
      <c r="M6" s="211"/>
    </row>
    <row r="7" spans="1:13" ht="24">
      <c r="A7" s="1" t="s">
        <v>12</v>
      </c>
      <c r="B7" s="2"/>
      <c r="C7" s="2"/>
      <c r="D7" s="2"/>
      <c r="E7" s="2"/>
      <c r="F7" s="2"/>
      <c r="G7" s="2"/>
      <c r="H7" s="2"/>
      <c r="I7" s="8"/>
      <c r="J7" s="9"/>
      <c r="L7" s="10"/>
      <c r="M7" s="11"/>
    </row>
    <row r="8" spans="1:13" ht="24">
      <c r="A8" s="2" t="s">
        <v>20</v>
      </c>
      <c r="B8" s="2"/>
      <c r="C8" s="2"/>
      <c r="D8" s="2"/>
      <c r="E8" s="2"/>
      <c r="F8" s="2"/>
      <c r="G8" s="2"/>
      <c r="H8" s="2"/>
      <c r="I8" s="8"/>
      <c r="J8" s="9"/>
      <c r="L8" s="10"/>
      <c r="M8" s="11"/>
    </row>
    <row r="9" spans="1:13" ht="24">
      <c r="A9" s="20"/>
      <c r="B9" s="2"/>
      <c r="C9" s="2"/>
      <c r="D9" s="2"/>
      <c r="E9" s="2"/>
      <c r="F9" s="2"/>
      <c r="G9" s="14"/>
      <c r="H9" s="2"/>
      <c r="I9" s="8"/>
      <c r="J9" s="9"/>
      <c r="L9" s="214"/>
      <c r="M9" s="215"/>
    </row>
    <row r="10" spans="1:13" ht="24">
      <c r="A10" s="1" t="s">
        <v>13</v>
      </c>
      <c r="B10" s="2"/>
      <c r="C10" s="2"/>
      <c r="D10" s="2"/>
      <c r="E10" s="2"/>
      <c r="F10" s="2"/>
      <c r="G10" s="2"/>
      <c r="H10" s="2"/>
      <c r="I10" s="8"/>
      <c r="J10" s="9"/>
      <c r="L10" s="10"/>
      <c r="M10" s="11"/>
    </row>
    <row r="11" spans="1:13" ht="24">
      <c r="A11" s="2" t="s">
        <v>21</v>
      </c>
      <c r="B11" s="2"/>
      <c r="C11" s="2"/>
      <c r="D11" s="2"/>
      <c r="E11" s="2"/>
      <c r="F11" s="2"/>
      <c r="G11" s="2"/>
      <c r="H11" s="2"/>
      <c r="I11" s="13">
        <v>7257493.21</v>
      </c>
      <c r="J11" s="9"/>
      <c r="L11" s="208"/>
      <c r="M11" s="209"/>
    </row>
    <row r="12" spans="1:13" ht="24">
      <c r="A12" s="12"/>
      <c r="B12" s="2"/>
      <c r="C12" s="2"/>
      <c r="D12" s="2"/>
      <c r="E12" s="2"/>
      <c r="F12" s="2"/>
      <c r="G12" s="14"/>
      <c r="H12" s="2"/>
      <c r="I12" s="8"/>
      <c r="J12" s="9"/>
      <c r="L12" s="182"/>
      <c r="M12" s="183"/>
    </row>
    <row r="13" spans="1:13" ht="24">
      <c r="A13" s="20"/>
      <c r="D13" s="2"/>
      <c r="G13" s="14"/>
      <c r="H13" s="2"/>
      <c r="I13" s="8"/>
      <c r="J13" s="9"/>
      <c r="L13" s="212">
        <f>SUM(G12:G13)</f>
        <v>0</v>
      </c>
      <c r="M13" s="213"/>
    </row>
    <row r="14" spans="1:13" ht="24">
      <c r="A14" s="20"/>
      <c r="B14" s="2"/>
      <c r="C14" s="2"/>
      <c r="D14" s="2"/>
      <c r="E14" s="2"/>
      <c r="F14" s="2"/>
      <c r="G14" s="14"/>
      <c r="H14" s="2"/>
      <c r="I14" s="8"/>
      <c r="J14" s="9"/>
      <c r="L14" s="212"/>
      <c r="M14" s="213"/>
    </row>
    <row r="15" spans="1:13" ht="24">
      <c r="A15" s="20"/>
      <c r="B15" s="2"/>
      <c r="C15" s="2"/>
      <c r="D15" s="2"/>
      <c r="E15" s="2"/>
      <c r="F15" s="2"/>
      <c r="G15" s="14"/>
      <c r="H15" s="2"/>
      <c r="I15" s="8"/>
      <c r="J15" s="9"/>
      <c r="L15" s="45"/>
      <c r="M15" s="51"/>
    </row>
    <row r="16" spans="1:13" ht="24">
      <c r="A16" s="1" t="s">
        <v>109</v>
      </c>
      <c r="B16" s="1"/>
      <c r="C16" s="1"/>
      <c r="D16" s="1"/>
      <c r="E16" s="2"/>
      <c r="F16" s="2"/>
      <c r="G16" s="2"/>
      <c r="H16" s="2"/>
      <c r="I16" s="8"/>
      <c r="J16" s="9"/>
      <c r="L16" s="15"/>
      <c r="M16" s="11"/>
    </row>
    <row r="17" spans="1:13" ht="24">
      <c r="A17" s="16" t="s">
        <v>15</v>
      </c>
      <c r="B17" s="2"/>
      <c r="C17" s="2"/>
      <c r="D17" s="2"/>
      <c r="E17" s="2"/>
      <c r="F17" s="2"/>
      <c r="G17" s="2"/>
      <c r="H17" s="2"/>
      <c r="I17" s="8"/>
      <c r="J17" s="9"/>
      <c r="L17" s="10"/>
      <c r="M17" s="11"/>
    </row>
    <row r="18" spans="1:13" ht="24">
      <c r="A18" s="16" t="s">
        <v>166</v>
      </c>
      <c r="B18" s="2"/>
      <c r="C18" s="2"/>
      <c r="D18" s="153" t="s">
        <v>167</v>
      </c>
      <c r="E18" s="2"/>
      <c r="F18" s="2"/>
      <c r="G18" s="153" t="s">
        <v>168</v>
      </c>
      <c r="H18" s="2"/>
      <c r="I18" s="8"/>
      <c r="J18" s="9"/>
      <c r="L18" s="10"/>
      <c r="M18" s="11"/>
    </row>
    <row r="19" spans="1:13" ht="24">
      <c r="A19" s="50" t="s">
        <v>244</v>
      </c>
      <c r="B19" s="2"/>
      <c r="C19" s="2"/>
      <c r="D19" s="2" t="s">
        <v>245</v>
      </c>
      <c r="E19" s="2"/>
      <c r="F19" s="2"/>
      <c r="G19" s="14">
        <v>20366</v>
      </c>
      <c r="H19" s="2"/>
      <c r="I19" s="8"/>
      <c r="J19" s="9"/>
      <c r="L19" s="216">
        <f>SUM(G19:K19)</f>
        <v>20366</v>
      </c>
      <c r="M19" s="217"/>
    </row>
    <row r="20" spans="1:13" ht="24">
      <c r="A20" s="16"/>
      <c r="B20" s="2"/>
      <c r="C20" s="2"/>
      <c r="D20" s="2"/>
      <c r="E20" s="2"/>
      <c r="F20" s="2"/>
      <c r="G20" s="2"/>
      <c r="H20" s="2"/>
      <c r="I20" s="8"/>
      <c r="J20" s="9"/>
      <c r="L20" s="10"/>
      <c r="M20" s="11"/>
    </row>
    <row r="21" spans="1:13" ht="24">
      <c r="A21" s="16"/>
      <c r="B21" s="2"/>
      <c r="C21" s="2"/>
      <c r="D21" s="2"/>
      <c r="E21" s="2"/>
      <c r="F21" s="2"/>
      <c r="G21" s="2"/>
      <c r="H21" s="2"/>
      <c r="I21" s="8"/>
      <c r="J21" s="9"/>
      <c r="L21" s="10"/>
      <c r="M21" s="11"/>
    </row>
    <row r="22" spans="1:13" ht="24">
      <c r="A22" s="16"/>
      <c r="B22" s="2"/>
      <c r="C22" s="2"/>
      <c r="D22" s="2"/>
      <c r="E22" s="2"/>
      <c r="F22" s="2"/>
      <c r="G22" s="2"/>
      <c r="H22" s="2"/>
      <c r="I22" s="8"/>
      <c r="J22" s="9"/>
      <c r="L22" s="10"/>
      <c r="M22" s="11"/>
    </row>
    <row r="23" spans="1:13" ht="24">
      <c r="A23" s="16"/>
      <c r="B23" s="2"/>
      <c r="C23" s="2"/>
      <c r="D23" s="2"/>
      <c r="E23" s="2"/>
      <c r="F23" s="2"/>
      <c r="G23" s="2"/>
      <c r="H23" s="2"/>
      <c r="I23" s="8"/>
      <c r="J23" s="9"/>
      <c r="L23" s="10"/>
      <c r="M23" s="11"/>
    </row>
    <row r="24" spans="1:13" ht="24">
      <c r="A24" s="16"/>
      <c r="B24" s="2"/>
      <c r="C24" s="2"/>
      <c r="D24" s="2"/>
      <c r="E24" s="2"/>
      <c r="F24" s="2"/>
      <c r="G24" s="2"/>
      <c r="H24" s="2"/>
      <c r="I24" s="8"/>
      <c r="J24" s="9"/>
      <c r="L24" s="10"/>
      <c r="M24" s="11"/>
    </row>
    <row r="25" spans="1:13" ht="24">
      <c r="A25" s="16"/>
      <c r="B25" s="2"/>
      <c r="C25" s="2"/>
      <c r="D25" s="2"/>
      <c r="E25" s="2"/>
      <c r="F25" s="2"/>
      <c r="G25" s="2"/>
      <c r="H25" s="2"/>
      <c r="I25" s="8"/>
      <c r="J25" s="9"/>
      <c r="L25" s="10"/>
      <c r="M25" s="11"/>
    </row>
    <row r="26" spans="1:13" ht="24">
      <c r="A26" s="16"/>
      <c r="B26" s="2"/>
      <c r="C26" s="2"/>
      <c r="D26" s="2"/>
      <c r="E26" s="2"/>
      <c r="F26" s="2"/>
      <c r="G26" s="2"/>
      <c r="H26" s="2"/>
      <c r="I26" s="8"/>
      <c r="J26" s="9"/>
      <c r="L26" s="10"/>
      <c r="M26" s="11"/>
    </row>
    <row r="27" spans="1:13" ht="24">
      <c r="A27" s="16"/>
      <c r="B27" s="2"/>
      <c r="C27" s="2"/>
      <c r="D27" s="2"/>
      <c r="E27" s="2"/>
      <c r="F27" s="2"/>
      <c r="G27" s="2"/>
      <c r="H27" s="2"/>
      <c r="I27" s="8"/>
      <c r="J27" s="9"/>
      <c r="L27" s="10"/>
      <c r="M27" s="11"/>
    </row>
    <row r="28" spans="1:13" ht="24">
      <c r="A28" s="16"/>
      <c r="B28" s="2"/>
      <c r="C28" s="2"/>
      <c r="D28" s="2"/>
      <c r="E28" s="2"/>
      <c r="F28" s="2"/>
      <c r="G28" s="2"/>
      <c r="H28" s="2"/>
      <c r="I28" s="8"/>
      <c r="J28" s="9"/>
      <c r="L28" s="10"/>
      <c r="M28" s="11"/>
    </row>
    <row r="29" spans="1:13" ht="24">
      <c r="A29" s="2"/>
      <c r="B29" s="2"/>
      <c r="C29" s="2"/>
      <c r="D29" s="2"/>
      <c r="E29" s="2"/>
      <c r="F29" s="2"/>
      <c r="G29" s="2"/>
      <c r="H29" s="2"/>
      <c r="I29" s="8"/>
      <c r="J29" s="9"/>
      <c r="L29" s="10"/>
      <c r="M29" s="11"/>
    </row>
    <row r="30" spans="1:13" ht="24">
      <c r="A30" s="17" t="s">
        <v>246</v>
      </c>
      <c r="B30" s="5"/>
      <c r="C30" s="5"/>
      <c r="D30" s="5"/>
      <c r="E30" s="5"/>
      <c r="F30" s="5"/>
      <c r="G30" s="5"/>
      <c r="H30" s="6"/>
      <c r="I30" s="18">
        <v>7256974.21</v>
      </c>
      <c r="J30" s="9"/>
      <c r="L30" s="177">
        <f>L6-L19</f>
        <v>880844.29</v>
      </c>
      <c r="M30" s="178"/>
    </row>
    <row r="31" spans="1:10" ht="24">
      <c r="A31" s="1" t="s">
        <v>16</v>
      </c>
      <c r="B31" s="2"/>
      <c r="C31" s="2"/>
      <c r="D31" s="2"/>
      <c r="E31" s="2"/>
      <c r="F31" s="8" t="s">
        <v>17</v>
      </c>
      <c r="G31" s="2"/>
      <c r="H31" s="2"/>
      <c r="I31" s="9"/>
      <c r="J31" s="5"/>
    </row>
    <row r="32" spans="1:10" ht="24">
      <c r="A32" s="1"/>
      <c r="B32" s="2"/>
      <c r="C32" s="2"/>
      <c r="D32" s="2"/>
      <c r="E32" s="2"/>
      <c r="F32" s="8"/>
      <c r="G32" s="2"/>
      <c r="H32" s="2"/>
      <c r="I32" s="9"/>
      <c r="J32" s="9"/>
    </row>
    <row r="33" spans="1:10" ht="24">
      <c r="A33" s="2"/>
      <c r="B33" s="2"/>
      <c r="C33" s="2"/>
      <c r="D33" s="2"/>
      <c r="E33" s="2"/>
      <c r="F33" s="8"/>
      <c r="G33" s="2"/>
      <c r="H33" s="2"/>
      <c r="I33" s="2"/>
      <c r="J33" s="9"/>
    </row>
    <row r="34" spans="1:12" ht="24">
      <c r="A34" s="1" t="s">
        <v>248</v>
      </c>
      <c r="B34" s="2"/>
      <c r="C34" s="2"/>
      <c r="D34" s="21" t="s">
        <v>247</v>
      </c>
      <c r="E34" s="2"/>
      <c r="F34" s="22" t="s">
        <v>218</v>
      </c>
      <c r="G34" s="2"/>
      <c r="H34" s="2"/>
      <c r="I34" s="2"/>
      <c r="J34" s="2"/>
      <c r="L34" s="21" t="str">
        <f>D34</f>
        <v>วันที่ 30 มิ.ย.52</v>
      </c>
    </row>
    <row r="35" spans="1:13" ht="24">
      <c r="A35" s="17" t="s">
        <v>143</v>
      </c>
      <c r="B35" s="5"/>
      <c r="C35" s="5"/>
      <c r="D35" s="5"/>
      <c r="E35" s="5"/>
      <c r="F35" s="19" t="s">
        <v>22</v>
      </c>
      <c r="G35" s="5"/>
      <c r="H35" s="5"/>
      <c r="I35" s="5"/>
      <c r="J35" s="5"/>
      <c r="K35" s="7"/>
      <c r="L35" s="7"/>
      <c r="M35" s="7"/>
    </row>
    <row r="36" spans="1:10" ht="24">
      <c r="A36" s="9"/>
      <c r="B36" s="9"/>
      <c r="C36" s="9"/>
      <c r="D36" s="9"/>
      <c r="E36" s="9"/>
      <c r="F36" s="9"/>
      <c r="G36" s="9"/>
      <c r="H36" s="9"/>
      <c r="I36" s="9"/>
      <c r="J36" s="5"/>
    </row>
    <row r="37" spans="1:9" ht="21.75">
      <c r="A37" s="11"/>
      <c r="B37" s="11"/>
      <c r="C37" s="11"/>
      <c r="D37" s="11"/>
      <c r="E37" s="11"/>
      <c r="F37" s="11"/>
      <c r="G37" s="11"/>
      <c r="H37" s="11"/>
      <c r="I37" s="11"/>
    </row>
  </sheetData>
  <mergeCells count="10">
    <mergeCell ref="I6:J6"/>
    <mergeCell ref="L12:M12"/>
    <mergeCell ref="L5:M5"/>
    <mergeCell ref="L30:M30"/>
    <mergeCell ref="L11:M11"/>
    <mergeCell ref="L6:M6"/>
    <mergeCell ref="L13:M13"/>
    <mergeCell ref="L9:M9"/>
    <mergeCell ref="L14:M14"/>
    <mergeCell ref="L19:M19"/>
  </mergeCells>
  <printOptions/>
  <pageMargins left="0.7480314960629921" right="0.5905511811023623" top="0.31496062992125984" bottom="0.15748031496062992" header="0.5118110236220472" footer="0.1574803149606299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8"/>
  <sheetViews>
    <sheetView zoomScaleSheetLayoutView="100" workbookViewId="0" topLeftCell="A1">
      <selection activeCell="A9" sqref="A9"/>
    </sheetView>
  </sheetViews>
  <sheetFormatPr defaultColWidth="9.140625" defaultRowHeight="21.75"/>
  <cols>
    <col min="1" max="1" width="46.421875" style="24" customWidth="1"/>
    <col min="2" max="2" width="9.28125" style="40" customWidth="1"/>
    <col min="3" max="3" width="14.7109375" style="24" customWidth="1"/>
    <col min="4" max="4" width="4.7109375" style="24" customWidth="1"/>
    <col min="5" max="5" width="14.7109375" style="24" customWidth="1"/>
    <col min="6" max="6" width="4.7109375" style="24" customWidth="1"/>
    <col min="7" max="16384" width="9.140625" style="24" customWidth="1"/>
  </cols>
  <sheetData>
    <row r="1" spans="1:6" ht="23.25">
      <c r="A1" s="219" t="s">
        <v>80</v>
      </c>
      <c r="B1" s="219"/>
      <c r="C1" s="219"/>
      <c r="D1" s="219"/>
      <c r="E1" s="219"/>
      <c r="F1" s="219"/>
    </row>
    <row r="2" spans="1:6" ht="23.25">
      <c r="A2" s="219" t="s">
        <v>81</v>
      </c>
      <c r="B2" s="219"/>
      <c r="C2" s="219"/>
      <c r="D2" s="219"/>
      <c r="E2" s="219"/>
      <c r="F2" s="219"/>
    </row>
    <row r="3" spans="1:42" ht="23.25">
      <c r="A3" s="220" t="s">
        <v>219</v>
      </c>
      <c r="B3" s="220"/>
      <c r="C3" s="220"/>
      <c r="D3" s="220"/>
      <c r="E3" s="220"/>
      <c r="F3" s="220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s="27" customFormat="1" ht="23.25" customHeight="1">
      <c r="A4" s="221" t="s">
        <v>29</v>
      </c>
      <c r="B4" s="223" t="s">
        <v>82</v>
      </c>
      <c r="C4" s="221" t="s">
        <v>83</v>
      </c>
      <c r="D4" s="221"/>
      <c r="E4" s="225" t="s">
        <v>84</v>
      </c>
      <c r="F4" s="2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2" s="27" customFormat="1" ht="21.75">
      <c r="A5" s="222"/>
      <c r="B5" s="224"/>
      <c r="C5" s="222"/>
      <c r="D5" s="222"/>
      <c r="E5" s="227"/>
      <c r="F5" s="22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s="27" customFormat="1" ht="21.75">
      <c r="A6" s="116" t="s">
        <v>58</v>
      </c>
      <c r="B6" s="52" t="s">
        <v>138</v>
      </c>
      <c r="C6" s="160">
        <v>412230</v>
      </c>
      <c r="D6" s="53"/>
      <c r="E6" s="110"/>
      <c r="F6" s="53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s="27" customFormat="1" ht="21.75">
      <c r="A7" s="116" t="s">
        <v>176</v>
      </c>
      <c r="B7" s="52" t="s">
        <v>177</v>
      </c>
      <c r="C7" s="174">
        <v>0</v>
      </c>
      <c r="D7" s="155"/>
      <c r="E7" s="156"/>
      <c r="F7" s="157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6" s="27" customFormat="1" ht="21.75">
      <c r="A8" s="117" t="s">
        <v>87</v>
      </c>
      <c r="B8" s="30" t="s">
        <v>88</v>
      </c>
      <c r="C8" s="28">
        <v>880844</v>
      </c>
      <c r="D8" s="44">
        <v>29</v>
      </c>
      <c r="E8" s="32"/>
      <c r="F8" s="29"/>
    </row>
    <row r="9" spans="1:6" s="27" customFormat="1" ht="21.75">
      <c r="A9" s="117" t="s">
        <v>85</v>
      </c>
      <c r="B9" s="30" t="s">
        <v>86</v>
      </c>
      <c r="C9" s="31">
        <v>5137956</v>
      </c>
      <c r="D9" s="34">
        <v>8</v>
      </c>
      <c r="E9" s="32"/>
      <c r="F9" s="29"/>
    </row>
    <row r="10" spans="1:6" s="27" customFormat="1" ht="21.75">
      <c r="A10" s="117" t="s">
        <v>149</v>
      </c>
      <c r="B10" s="30" t="s">
        <v>86</v>
      </c>
      <c r="C10" s="31">
        <v>671409</v>
      </c>
      <c r="D10" s="34">
        <v>58</v>
      </c>
      <c r="E10" s="32"/>
      <c r="F10" s="29"/>
    </row>
    <row r="11" spans="1:6" s="27" customFormat="1" ht="21.75">
      <c r="A11" s="117" t="s">
        <v>50</v>
      </c>
      <c r="B11" s="30"/>
      <c r="C11" s="28">
        <v>11205</v>
      </c>
      <c r="D11" s="29">
        <v>30</v>
      </c>
      <c r="E11" s="32"/>
      <c r="F11" s="29"/>
    </row>
    <row r="12" spans="1:6" s="27" customFormat="1" ht="21.75">
      <c r="A12" s="117" t="s">
        <v>163</v>
      </c>
      <c r="B12" s="30" t="s">
        <v>102</v>
      </c>
      <c r="C12" s="28">
        <v>330882</v>
      </c>
      <c r="D12" s="29" t="s">
        <v>101</v>
      </c>
      <c r="E12" s="32"/>
      <c r="F12" s="29"/>
    </row>
    <row r="13" spans="1:6" s="27" customFormat="1" ht="21.75">
      <c r="A13" s="117" t="s">
        <v>220</v>
      </c>
      <c r="B13" s="30"/>
      <c r="C13" s="28">
        <v>681500</v>
      </c>
      <c r="D13" s="29" t="s">
        <v>101</v>
      </c>
      <c r="E13" s="32"/>
      <c r="F13" s="29"/>
    </row>
    <row r="14" spans="1:6" s="27" customFormat="1" ht="21.75">
      <c r="A14" s="117" t="s">
        <v>59</v>
      </c>
      <c r="B14" s="30" t="s">
        <v>60</v>
      </c>
      <c r="C14" s="28">
        <v>1405714</v>
      </c>
      <c r="D14" s="44">
        <v>19</v>
      </c>
      <c r="E14" s="28"/>
      <c r="F14" s="29"/>
    </row>
    <row r="15" spans="1:6" s="27" customFormat="1" ht="21.75">
      <c r="A15" s="117" t="s">
        <v>61</v>
      </c>
      <c r="B15" s="30" t="s">
        <v>62</v>
      </c>
      <c r="C15" s="28">
        <v>943310</v>
      </c>
      <c r="D15" s="29">
        <v>65</v>
      </c>
      <c r="E15" s="32"/>
      <c r="F15" s="29"/>
    </row>
    <row r="16" spans="1:6" s="27" customFormat="1" ht="21.75">
      <c r="A16" s="117" t="s">
        <v>63</v>
      </c>
      <c r="B16" s="30" t="s">
        <v>64</v>
      </c>
      <c r="C16" s="31">
        <v>1250690</v>
      </c>
      <c r="D16" s="34">
        <v>58</v>
      </c>
      <c r="E16" s="32"/>
      <c r="F16" s="29"/>
    </row>
    <row r="17" spans="1:6" s="27" customFormat="1" ht="21.75">
      <c r="A17" s="117" t="s">
        <v>65</v>
      </c>
      <c r="B17" s="30" t="s">
        <v>66</v>
      </c>
      <c r="C17" s="31">
        <v>941341</v>
      </c>
      <c r="D17" s="34">
        <v>41</v>
      </c>
      <c r="E17" s="32"/>
      <c r="F17" s="29"/>
    </row>
    <row r="18" spans="1:6" s="27" customFormat="1" ht="21.75">
      <c r="A18" s="117" t="s">
        <v>67</v>
      </c>
      <c r="B18" s="30" t="s">
        <v>89</v>
      </c>
      <c r="C18" s="28">
        <v>741866</v>
      </c>
      <c r="D18" s="34" t="s">
        <v>101</v>
      </c>
      <c r="E18" s="32"/>
      <c r="F18" s="29"/>
    </row>
    <row r="19" spans="1:6" s="27" customFormat="1" ht="21.75">
      <c r="A19" s="117" t="s">
        <v>90</v>
      </c>
      <c r="B19" s="30" t="s">
        <v>68</v>
      </c>
      <c r="C19" s="28">
        <v>129270</v>
      </c>
      <c r="D19" s="34">
        <v>39</v>
      </c>
      <c r="E19" s="32"/>
      <c r="F19" s="29"/>
    </row>
    <row r="20" spans="1:6" s="27" customFormat="1" ht="21.75">
      <c r="A20" s="117" t="s">
        <v>48</v>
      </c>
      <c r="B20" s="30" t="s">
        <v>139</v>
      </c>
      <c r="C20" s="28">
        <v>1090600</v>
      </c>
      <c r="D20" s="34" t="s">
        <v>101</v>
      </c>
      <c r="E20" s="32"/>
      <c r="F20" s="29"/>
    </row>
    <row r="21" spans="1:6" s="27" customFormat="1" ht="21.75">
      <c r="A21" s="117" t="s">
        <v>69</v>
      </c>
      <c r="B21" s="30" t="s">
        <v>140</v>
      </c>
      <c r="C21" s="28">
        <v>152400</v>
      </c>
      <c r="D21" s="34" t="s">
        <v>101</v>
      </c>
      <c r="E21" s="32"/>
      <c r="F21" s="29"/>
    </row>
    <row r="22" spans="1:6" s="27" customFormat="1" ht="21.75">
      <c r="A22" s="117" t="s">
        <v>70</v>
      </c>
      <c r="B22" s="30" t="s">
        <v>146</v>
      </c>
      <c r="C22" s="28">
        <v>2086227</v>
      </c>
      <c r="D22" s="34">
        <v>50</v>
      </c>
      <c r="E22" s="32"/>
      <c r="F22" s="29"/>
    </row>
    <row r="23" spans="1:6" s="27" customFormat="1" ht="21.75">
      <c r="A23" s="117" t="s">
        <v>100</v>
      </c>
      <c r="B23" s="30" t="s">
        <v>141</v>
      </c>
      <c r="C23" s="28">
        <v>1244500</v>
      </c>
      <c r="D23" s="34" t="s">
        <v>101</v>
      </c>
      <c r="E23" s="32"/>
      <c r="F23" s="29"/>
    </row>
    <row r="24" spans="1:6" s="27" customFormat="1" ht="21.75">
      <c r="A24" s="117" t="s">
        <v>150</v>
      </c>
      <c r="B24" s="30" t="s">
        <v>55</v>
      </c>
      <c r="C24" s="28"/>
      <c r="D24" s="139"/>
      <c r="E24" s="28">
        <v>380</v>
      </c>
      <c r="F24" s="29" t="s">
        <v>101</v>
      </c>
    </row>
    <row r="25" spans="1:6" s="27" customFormat="1" ht="21.75">
      <c r="A25" s="117" t="s">
        <v>53</v>
      </c>
      <c r="B25" s="35" t="s">
        <v>54</v>
      </c>
      <c r="C25" s="28"/>
      <c r="D25" s="139"/>
      <c r="E25" s="28">
        <v>119815</v>
      </c>
      <c r="F25" s="44">
        <v>2</v>
      </c>
    </row>
    <row r="26" spans="1:6" s="27" customFormat="1" ht="21.75">
      <c r="A26" s="117" t="s">
        <v>92</v>
      </c>
      <c r="B26" s="35" t="s">
        <v>93</v>
      </c>
      <c r="C26" s="28"/>
      <c r="D26" s="36"/>
      <c r="E26" s="31">
        <v>2253455</v>
      </c>
      <c r="F26" s="44">
        <v>45</v>
      </c>
    </row>
    <row r="27" spans="1:6" s="27" customFormat="1" ht="21.75">
      <c r="A27" s="117" t="s">
        <v>215</v>
      </c>
      <c r="B27" s="35" t="s">
        <v>169</v>
      </c>
      <c r="C27" s="28"/>
      <c r="D27" s="36"/>
      <c r="E27" s="175">
        <v>0</v>
      </c>
      <c r="F27" s="34"/>
    </row>
    <row r="28" spans="1:6" s="27" customFormat="1" ht="21.75">
      <c r="A28" s="117" t="s">
        <v>180</v>
      </c>
      <c r="B28" s="30" t="s">
        <v>91</v>
      </c>
      <c r="C28" s="28"/>
      <c r="D28" s="29"/>
      <c r="E28" s="28">
        <v>14822836</v>
      </c>
      <c r="F28" s="34">
        <v>14</v>
      </c>
    </row>
    <row r="29" spans="1:6" s="27" customFormat="1" ht="21.75">
      <c r="A29" s="117" t="s">
        <v>181</v>
      </c>
      <c r="B29" s="30" t="s">
        <v>51</v>
      </c>
      <c r="C29" s="31"/>
      <c r="D29" s="29"/>
      <c r="E29" s="28">
        <v>915461</v>
      </c>
      <c r="F29" s="44">
        <v>36</v>
      </c>
    </row>
    <row r="30" spans="1:6" s="27" customFormat="1" ht="21.75">
      <c r="A30" s="117"/>
      <c r="B30" s="30"/>
      <c r="C30" s="46"/>
      <c r="D30" s="36"/>
      <c r="E30" s="28"/>
      <c r="F30" s="128"/>
    </row>
    <row r="31" spans="1:6" s="27" customFormat="1" ht="21.75">
      <c r="A31" s="117"/>
      <c r="B31" s="30"/>
      <c r="C31" s="46"/>
      <c r="D31" s="36"/>
      <c r="E31" s="28"/>
      <c r="F31" s="128"/>
    </row>
    <row r="32" spans="1:6" s="27" customFormat="1" ht="21.75">
      <c r="A32" s="135"/>
      <c r="B32" s="35"/>
      <c r="C32" s="37"/>
      <c r="D32" s="36"/>
      <c r="E32" s="31"/>
      <c r="F32" s="47"/>
    </row>
    <row r="33" spans="1:6" s="27" customFormat="1" ht="21.75">
      <c r="A33" s="118"/>
      <c r="B33" s="115"/>
      <c r="C33" s="114"/>
      <c r="D33" s="33"/>
      <c r="E33" s="46"/>
      <c r="F33" s="47"/>
    </row>
    <row r="34" spans="2:6" ht="24" thickBot="1">
      <c r="B34" s="38"/>
      <c r="C34" s="39">
        <f>INT(SUM(C6:C33)+SUM(D6:D33)/100)</f>
        <v>18111947</v>
      </c>
      <c r="D34" s="42">
        <f>MOD(SUM(D6:D33),100)</f>
        <v>97</v>
      </c>
      <c r="E34" s="39">
        <f>INT(SUM(E6:E33)+SUM(F6:F33)/100)</f>
        <v>18111947</v>
      </c>
      <c r="F34" s="43">
        <f>MOD(SUM(F6:F33),100)</f>
        <v>97</v>
      </c>
    </row>
    <row r="35" spans="2:6" ht="24" thickTop="1">
      <c r="B35" s="38"/>
      <c r="C35" s="48"/>
      <c r="D35" s="49"/>
      <c r="E35" s="48"/>
      <c r="F35" s="49"/>
    </row>
    <row r="36" spans="1:6" ht="23.25">
      <c r="A36" s="218" t="s">
        <v>154</v>
      </c>
      <c r="B36" s="218"/>
      <c r="C36" s="218"/>
      <c r="D36" s="218"/>
      <c r="E36" s="218"/>
      <c r="F36" s="218"/>
    </row>
    <row r="37" spans="1:6" ht="23.25">
      <c r="A37" s="144" t="s">
        <v>155</v>
      </c>
      <c r="B37" s="144"/>
      <c r="C37" s="144"/>
      <c r="D37" s="144"/>
      <c r="E37" s="144"/>
      <c r="F37" s="144"/>
    </row>
    <row r="38" spans="1:5" ht="23.25">
      <c r="A38" s="145" t="s">
        <v>156</v>
      </c>
      <c r="C38" s="144"/>
      <c r="D38" s="144"/>
      <c r="E38" s="144"/>
    </row>
  </sheetData>
  <mergeCells count="8">
    <mergeCell ref="A36:F36"/>
    <mergeCell ref="A1:F1"/>
    <mergeCell ref="A2:F2"/>
    <mergeCell ref="A3:F3"/>
    <mergeCell ref="A4:A5"/>
    <mergeCell ref="B4:B5"/>
    <mergeCell ref="C4:D5"/>
    <mergeCell ref="E4:F5"/>
  </mergeCells>
  <printOptions/>
  <pageMargins left="0.4724409448818898" right="0.4724409448818898" top="0.31496062992125984" bottom="0.1968503937007874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SheetLayoutView="100" workbookViewId="0" topLeftCell="A94">
      <selection activeCell="D109" sqref="D109"/>
    </sheetView>
  </sheetViews>
  <sheetFormatPr defaultColWidth="9.140625" defaultRowHeight="21.75"/>
  <cols>
    <col min="1" max="5" width="9.140625" style="55" customWidth="1"/>
    <col min="6" max="6" width="21.28125" style="55" customWidth="1"/>
    <col min="7" max="7" width="14.57421875" style="55" bestFit="1" customWidth="1"/>
    <col min="8" max="16384" width="9.140625" style="55" customWidth="1"/>
  </cols>
  <sheetData>
    <row r="1" spans="1:10" ht="23.25">
      <c r="A1" s="179" t="s">
        <v>77</v>
      </c>
      <c r="B1" s="179"/>
      <c r="C1" s="179"/>
      <c r="D1" s="179"/>
      <c r="E1" s="179"/>
      <c r="F1" s="179"/>
      <c r="G1" s="179"/>
      <c r="H1" s="179"/>
      <c r="I1" s="54"/>
      <c r="J1" s="54"/>
    </row>
    <row r="2" spans="1:10" ht="23.25">
      <c r="A2" s="179" t="s">
        <v>221</v>
      </c>
      <c r="B2" s="179"/>
      <c r="C2" s="179"/>
      <c r="D2" s="179"/>
      <c r="E2" s="179"/>
      <c r="F2" s="179"/>
      <c r="G2" s="179"/>
      <c r="H2" s="179"/>
      <c r="I2" s="54"/>
      <c r="J2" s="54"/>
    </row>
    <row r="3" spans="1:10" ht="24" customHeight="1">
      <c r="A3" s="179" t="s">
        <v>151</v>
      </c>
      <c r="B3" s="179"/>
      <c r="C3" s="179"/>
      <c r="D3" s="179"/>
      <c r="E3" s="179"/>
      <c r="F3" s="179"/>
      <c r="G3" s="179"/>
      <c r="H3" s="179"/>
      <c r="I3" s="54"/>
      <c r="J3" s="54"/>
    </row>
    <row r="4" spans="1:10" ht="24" customHeight="1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7" s="41" customFormat="1" ht="23.25">
      <c r="A5" s="41" t="s">
        <v>195</v>
      </c>
      <c r="G5" s="141">
        <f>10260-9880</f>
        <v>380</v>
      </c>
    </row>
    <row r="6" s="41" customFormat="1" ht="23.25">
      <c r="G6" s="141"/>
    </row>
    <row r="7" s="41" customFormat="1" ht="24" thickBot="1">
      <c r="G7" s="142">
        <f>SUM(G5:G6)</f>
        <v>380</v>
      </c>
    </row>
    <row r="8" spans="1:10" ht="24" thickTop="1">
      <c r="A8" s="41"/>
      <c r="B8" s="41"/>
      <c r="C8" s="41"/>
      <c r="D8" s="41"/>
      <c r="E8" s="41"/>
      <c r="F8" s="41"/>
      <c r="G8" s="58"/>
      <c r="H8" s="41"/>
      <c r="I8" s="41"/>
      <c r="J8" s="41"/>
    </row>
    <row r="9" spans="1:10" ht="23.25">
      <c r="A9" s="41"/>
      <c r="B9" s="41"/>
      <c r="C9" s="41"/>
      <c r="D9" s="41"/>
      <c r="E9" s="41"/>
      <c r="F9" s="41"/>
      <c r="G9" s="58"/>
      <c r="H9" s="41"/>
      <c r="I9" s="41"/>
      <c r="J9" s="41"/>
    </row>
    <row r="10" spans="1:10" ht="23.25">
      <c r="A10" s="41"/>
      <c r="B10" s="41"/>
      <c r="C10" s="41"/>
      <c r="D10" s="41"/>
      <c r="E10" s="41"/>
      <c r="F10" s="41"/>
      <c r="G10" s="58"/>
      <c r="H10" s="41"/>
      <c r="I10" s="41"/>
      <c r="J10" s="41"/>
    </row>
    <row r="11" spans="1:10" ht="23.25">
      <c r="A11" s="41"/>
      <c r="B11" s="41"/>
      <c r="C11" s="41"/>
      <c r="D11" s="41"/>
      <c r="E11" s="41"/>
      <c r="F11" s="41"/>
      <c r="G11" s="58"/>
      <c r="H11" s="41"/>
      <c r="I11" s="41"/>
      <c r="J11" s="41"/>
    </row>
    <row r="12" spans="1:10" ht="23.25">
      <c r="A12" s="41"/>
      <c r="B12" s="41"/>
      <c r="C12" s="41"/>
      <c r="D12" s="41"/>
      <c r="E12" s="41"/>
      <c r="F12" s="41"/>
      <c r="G12" s="58"/>
      <c r="H12" s="41"/>
      <c r="I12" s="41"/>
      <c r="J12" s="41"/>
    </row>
    <row r="13" spans="1:10" ht="23.25">
      <c r="A13" s="41"/>
      <c r="B13" s="41"/>
      <c r="C13" s="41"/>
      <c r="D13" s="41"/>
      <c r="E13" s="41"/>
      <c r="F13" s="41"/>
      <c r="G13" s="58"/>
      <c r="H13" s="41"/>
      <c r="I13" s="41"/>
      <c r="J13" s="41"/>
    </row>
    <row r="14" spans="1:10" ht="23.25">
      <c r="A14" s="41"/>
      <c r="B14" s="41"/>
      <c r="C14" s="41"/>
      <c r="D14" s="41"/>
      <c r="E14" s="41"/>
      <c r="F14" s="41"/>
      <c r="G14" s="58"/>
      <c r="H14" s="41"/>
      <c r="I14" s="41"/>
      <c r="J14" s="41"/>
    </row>
    <row r="15" spans="1:10" ht="23.25">
      <c r="A15" s="41"/>
      <c r="B15" s="41"/>
      <c r="C15" s="41"/>
      <c r="D15" s="41"/>
      <c r="E15" s="41"/>
      <c r="F15" s="41"/>
      <c r="G15" s="58"/>
      <c r="H15" s="41"/>
      <c r="I15" s="41"/>
      <c r="J15" s="41"/>
    </row>
    <row r="16" spans="1:10" ht="23.25">
      <c r="A16" s="41"/>
      <c r="B16" s="41"/>
      <c r="C16" s="41"/>
      <c r="D16" s="41"/>
      <c r="E16" s="41"/>
      <c r="F16" s="41"/>
      <c r="G16" s="59"/>
      <c r="H16" s="41"/>
      <c r="I16" s="41"/>
      <c r="J16" s="41"/>
    </row>
    <row r="17" spans="1:10" ht="23.25">
      <c r="A17" s="41"/>
      <c r="B17" s="41"/>
      <c r="C17" s="41"/>
      <c r="D17" s="41"/>
      <c r="E17" s="41"/>
      <c r="F17" s="41"/>
      <c r="G17" s="59"/>
      <c r="H17" s="41"/>
      <c r="I17" s="41"/>
      <c r="J17" s="41"/>
    </row>
    <row r="18" spans="1:10" ht="23.25">
      <c r="A18" s="41"/>
      <c r="B18" s="41"/>
      <c r="C18" s="41"/>
      <c r="D18" s="41"/>
      <c r="E18" s="41"/>
      <c r="F18" s="41"/>
      <c r="G18" s="59"/>
      <c r="H18" s="41"/>
      <c r="I18" s="41"/>
      <c r="J18" s="41"/>
    </row>
    <row r="19" spans="1:10" ht="23.25">
      <c r="A19" s="41"/>
      <c r="B19" s="41"/>
      <c r="C19" s="41"/>
      <c r="D19" s="41"/>
      <c r="E19" s="41"/>
      <c r="F19" s="41"/>
      <c r="G19" s="59"/>
      <c r="H19" s="41"/>
      <c r="I19" s="41"/>
      <c r="J19" s="41"/>
    </row>
    <row r="20" spans="1:10" ht="23.25">
      <c r="A20" s="41"/>
      <c r="B20" s="41"/>
      <c r="C20" s="41"/>
      <c r="D20" s="41"/>
      <c r="E20" s="41"/>
      <c r="F20" s="56"/>
      <c r="G20" s="59"/>
      <c r="H20" s="41"/>
      <c r="I20" s="41"/>
      <c r="J20" s="41"/>
    </row>
    <row r="21" spans="1:10" ht="23.25">
      <c r="A21" s="41"/>
      <c r="B21" s="41"/>
      <c r="C21" s="41"/>
      <c r="D21" s="41"/>
      <c r="E21" s="41"/>
      <c r="F21" s="41"/>
      <c r="G21" s="59"/>
      <c r="H21" s="41"/>
      <c r="I21" s="41"/>
      <c r="J21" s="41"/>
    </row>
    <row r="22" spans="1:7" ht="23.25">
      <c r="A22" s="41"/>
      <c r="B22" s="41"/>
      <c r="C22" s="41"/>
      <c r="D22" s="41"/>
      <c r="E22" s="41"/>
      <c r="F22" s="41"/>
      <c r="G22" s="61"/>
    </row>
    <row r="23" spans="1:7" ht="23.25">
      <c r="A23" s="41"/>
      <c r="B23" s="41"/>
      <c r="C23" s="41"/>
      <c r="D23" s="41"/>
      <c r="E23" s="41"/>
      <c r="F23" s="108" t="s">
        <v>107</v>
      </c>
      <c r="G23" s="59"/>
    </row>
    <row r="24" spans="6:7" ht="23.25">
      <c r="F24" s="41"/>
      <c r="G24" s="62"/>
    </row>
    <row r="25" ht="23.25">
      <c r="F25" s="108" t="s">
        <v>108</v>
      </c>
    </row>
    <row r="26" ht="23.25">
      <c r="F26" s="108" t="s">
        <v>106</v>
      </c>
    </row>
    <row r="27" ht="23.25">
      <c r="F27" s="108"/>
    </row>
    <row r="28" ht="23.25">
      <c r="F28" s="108"/>
    </row>
    <row r="29" ht="23.25">
      <c r="F29" s="108"/>
    </row>
    <row r="30" ht="23.25">
      <c r="F30" s="108"/>
    </row>
    <row r="31" ht="23.25">
      <c r="F31" s="108"/>
    </row>
    <row r="32" ht="23.25">
      <c r="F32" s="108"/>
    </row>
    <row r="33" spans="1:10" ht="23.25">
      <c r="A33" s="179" t="s">
        <v>182</v>
      </c>
      <c r="B33" s="179"/>
      <c r="C33" s="179"/>
      <c r="D33" s="179"/>
      <c r="E33" s="179"/>
      <c r="F33" s="179"/>
      <c r="G33" s="179"/>
      <c r="H33" s="179"/>
      <c r="I33" s="161"/>
      <c r="J33" s="161"/>
    </row>
    <row r="34" spans="1:10" ht="23.25">
      <c r="A34" s="179" t="s">
        <v>223</v>
      </c>
      <c r="B34" s="179"/>
      <c r="C34" s="179"/>
      <c r="D34" s="179"/>
      <c r="E34" s="179"/>
      <c r="F34" s="179"/>
      <c r="G34" s="179"/>
      <c r="H34" s="179"/>
      <c r="I34" s="161"/>
      <c r="J34" s="161"/>
    </row>
    <row r="35" spans="1:10" ht="23.25">
      <c r="A35" s="179" t="s">
        <v>164</v>
      </c>
      <c r="B35" s="179"/>
      <c r="C35" s="179"/>
      <c r="D35" s="179"/>
      <c r="E35" s="179"/>
      <c r="F35" s="179"/>
      <c r="G35" s="179"/>
      <c r="H35" s="179"/>
      <c r="I35" s="161"/>
      <c r="J35" s="161"/>
    </row>
    <row r="36" spans="1:10" ht="21">
      <c r="A36" s="162" t="s">
        <v>34</v>
      </c>
      <c r="B36" s="161"/>
      <c r="C36" s="161"/>
      <c r="D36" s="161"/>
      <c r="E36" s="161"/>
      <c r="F36" s="161"/>
      <c r="G36" s="161"/>
      <c r="H36" s="161"/>
      <c r="I36" s="161"/>
      <c r="J36" s="161"/>
    </row>
    <row r="37" spans="1:10" ht="21">
      <c r="A37" s="163" t="s">
        <v>178</v>
      </c>
      <c r="B37" s="161"/>
      <c r="C37" s="161"/>
      <c r="D37" s="161"/>
      <c r="E37" s="161"/>
      <c r="F37" s="161"/>
      <c r="G37" s="164">
        <v>34614.68</v>
      </c>
      <c r="H37" s="161"/>
      <c r="I37" s="161"/>
      <c r="J37" s="161"/>
    </row>
    <row r="38" spans="1:10" ht="21">
      <c r="A38" s="163" t="s">
        <v>184</v>
      </c>
      <c r="B38" s="161"/>
      <c r="C38" s="161"/>
      <c r="D38" s="161"/>
      <c r="E38" s="161"/>
      <c r="F38" s="161"/>
      <c r="G38" s="164">
        <v>47445.21</v>
      </c>
      <c r="H38" s="161"/>
      <c r="I38" s="161"/>
      <c r="J38" s="161"/>
    </row>
    <row r="39" spans="1:10" ht="21">
      <c r="A39" s="163" t="s">
        <v>203</v>
      </c>
      <c r="B39" s="161"/>
      <c r="C39" s="161"/>
      <c r="D39" s="161"/>
      <c r="E39" s="161"/>
      <c r="F39" s="161"/>
      <c r="G39" s="164">
        <v>220</v>
      </c>
      <c r="H39" s="161"/>
      <c r="I39" s="161"/>
      <c r="J39" s="161"/>
    </row>
    <row r="40" spans="1:10" ht="21">
      <c r="A40" s="163" t="s">
        <v>204</v>
      </c>
      <c r="B40" s="161"/>
      <c r="C40" s="161"/>
      <c r="D40" s="161"/>
      <c r="E40" s="161"/>
      <c r="F40" s="161"/>
      <c r="G40" s="164">
        <v>4337724.7</v>
      </c>
      <c r="H40" s="161"/>
      <c r="I40" s="161"/>
      <c r="J40" s="161"/>
    </row>
    <row r="41" spans="1:10" ht="21">
      <c r="A41" s="163" t="s">
        <v>205</v>
      </c>
      <c r="B41" s="161"/>
      <c r="C41" s="161"/>
      <c r="D41" s="161"/>
      <c r="E41" s="161"/>
      <c r="F41" s="161"/>
      <c r="G41" s="164">
        <v>7044.73</v>
      </c>
      <c r="H41" s="161"/>
      <c r="I41" s="161"/>
      <c r="J41" s="161"/>
    </row>
    <row r="42" spans="1:10" ht="21">
      <c r="A42" s="163" t="s">
        <v>206</v>
      </c>
      <c r="B42" s="161"/>
      <c r="C42" s="161"/>
      <c r="D42" s="161"/>
      <c r="E42" s="161"/>
      <c r="F42" s="161"/>
      <c r="G42" s="164">
        <v>548570.89</v>
      </c>
      <c r="H42" s="161"/>
      <c r="I42" s="161"/>
      <c r="J42" s="161"/>
    </row>
    <row r="43" spans="1:10" ht="21">
      <c r="A43" s="163" t="s">
        <v>207</v>
      </c>
      <c r="B43" s="161"/>
      <c r="C43" s="161"/>
      <c r="D43" s="161"/>
      <c r="E43" s="161"/>
      <c r="F43" s="161"/>
      <c r="G43" s="164">
        <v>896218.32</v>
      </c>
      <c r="H43" s="161"/>
      <c r="I43" s="161"/>
      <c r="J43" s="161"/>
    </row>
    <row r="44" spans="1:10" ht="21">
      <c r="A44" s="163" t="s">
        <v>208</v>
      </c>
      <c r="B44" s="161"/>
      <c r="C44" s="161"/>
      <c r="D44" s="161"/>
      <c r="E44" s="161"/>
      <c r="F44" s="161"/>
      <c r="G44" s="164">
        <v>41843.6</v>
      </c>
      <c r="H44" s="161"/>
      <c r="I44" s="161"/>
      <c r="J44" s="161"/>
    </row>
    <row r="45" spans="1:10" ht="21">
      <c r="A45" s="163" t="s">
        <v>209</v>
      </c>
      <c r="B45" s="161"/>
      <c r="C45" s="161"/>
      <c r="D45" s="161"/>
      <c r="E45" s="161"/>
      <c r="F45" s="161"/>
      <c r="G45" s="164">
        <v>40317</v>
      </c>
      <c r="H45" s="161"/>
      <c r="I45" s="161"/>
      <c r="J45" s="161"/>
    </row>
    <row r="46" spans="1:10" ht="21">
      <c r="A46" s="163" t="s">
        <v>210</v>
      </c>
      <c r="B46" s="161"/>
      <c r="C46" s="161"/>
      <c r="D46" s="161"/>
      <c r="E46" s="161"/>
      <c r="F46" s="161"/>
      <c r="G46" s="164">
        <v>214821</v>
      </c>
      <c r="H46" s="161"/>
      <c r="I46" s="161"/>
      <c r="J46" s="161"/>
    </row>
    <row r="47" spans="1:10" ht="21">
      <c r="A47" s="163"/>
      <c r="B47" s="161"/>
      <c r="C47" s="161"/>
      <c r="D47" s="161"/>
      <c r="E47" s="161"/>
      <c r="F47" s="161"/>
      <c r="G47" s="165">
        <f>SUM(G37:G46)</f>
        <v>6168820.13</v>
      </c>
      <c r="H47" s="161"/>
      <c r="I47" s="161"/>
      <c r="J47" s="161"/>
    </row>
    <row r="48" spans="1:10" ht="21">
      <c r="A48" s="166" t="s">
        <v>36</v>
      </c>
      <c r="B48" s="161"/>
      <c r="C48" s="161"/>
      <c r="D48" s="161"/>
      <c r="E48" s="161"/>
      <c r="F48" s="161"/>
      <c r="G48" s="164"/>
      <c r="H48" s="161"/>
      <c r="I48" s="161"/>
      <c r="J48" s="161"/>
    </row>
    <row r="49" spans="1:10" ht="21">
      <c r="A49" s="163" t="s">
        <v>170</v>
      </c>
      <c r="B49" s="161"/>
      <c r="C49" s="161"/>
      <c r="D49" s="161"/>
      <c r="E49" s="161"/>
      <c r="F49" s="161"/>
      <c r="G49" s="164">
        <v>1500</v>
      </c>
      <c r="H49" s="161"/>
      <c r="I49" s="161"/>
      <c r="J49" s="161"/>
    </row>
    <row r="50" spans="1:10" ht="21">
      <c r="A50" s="163" t="s">
        <v>183</v>
      </c>
      <c r="B50" s="161"/>
      <c r="C50" s="161"/>
      <c r="D50" s="161"/>
      <c r="E50" s="161"/>
      <c r="F50" s="161"/>
      <c r="G50" s="164">
        <v>6909</v>
      </c>
      <c r="H50" s="161"/>
      <c r="I50" s="161"/>
      <c r="J50" s="161"/>
    </row>
    <row r="51" spans="1:10" ht="21">
      <c r="A51" s="163" t="s">
        <v>171</v>
      </c>
      <c r="B51" s="161"/>
      <c r="C51" s="161"/>
      <c r="D51" s="161"/>
      <c r="E51" s="161"/>
      <c r="F51" s="161"/>
      <c r="G51" s="167">
        <v>54720</v>
      </c>
      <c r="H51" s="161"/>
      <c r="I51" s="161"/>
      <c r="J51" s="161"/>
    </row>
    <row r="52" spans="1:10" ht="21">
      <c r="A52" s="163" t="s">
        <v>172</v>
      </c>
      <c r="B52" s="161"/>
      <c r="C52" s="161"/>
      <c r="D52" s="161"/>
      <c r="E52" s="161"/>
      <c r="F52" s="161"/>
      <c r="G52" s="167">
        <v>3785</v>
      </c>
      <c r="H52" s="161"/>
      <c r="I52" s="161"/>
      <c r="J52" s="161"/>
    </row>
    <row r="53" spans="1:10" ht="21">
      <c r="A53" s="163"/>
      <c r="B53" s="161"/>
      <c r="C53" s="161"/>
      <c r="D53" s="161"/>
      <c r="E53" s="161"/>
      <c r="F53" s="161"/>
      <c r="G53" s="165">
        <f>SUM(G49:G52)</f>
        <v>66914</v>
      </c>
      <c r="H53" s="161"/>
      <c r="I53" s="161"/>
      <c r="J53" s="161"/>
    </row>
    <row r="54" spans="1:10" ht="21">
      <c r="A54" s="166" t="s">
        <v>38</v>
      </c>
      <c r="B54" s="161"/>
      <c r="C54" s="161"/>
      <c r="D54" s="161"/>
      <c r="E54" s="161"/>
      <c r="F54" s="161"/>
      <c r="G54" s="167"/>
      <c r="H54" s="161"/>
      <c r="I54" s="161"/>
      <c r="J54" s="161"/>
    </row>
    <row r="55" spans="1:10" ht="21">
      <c r="A55" s="163" t="s">
        <v>196</v>
      </c>
      <c r="B55" s="161"/>
      <c r="C55" s="161"/>
      <c r="D55" s="161"/>
      <c r="E55" s="161"/>
      <c r="F55" s="161"/>
      <c r="G55" s="167">
        <v>12165.93</v>
      </c>
      <c r="H55" s="161"/>
      <c r="I55" s="161"/>
      <c r="J55" s="161"/>
    </row>
    <row r="56" spans="1:10" ht="21">
      <c r="A56" s="166" t="s">
        <v>40</v>
      </c>
      <c r="B56" s="161"/>
      <c r="C56" s="161"/>
      <c r="D56" s="161"/>
      <c r="E56" s="161"/>
      <c r="F56" s="161"/>
      <c r="G56" s="164"/>
      <c r="H56" s="161"/>
      <c r="I56" s="161"/>
      <c r="J56" s="161"/>
    </row>
    <row r="57" spans="1:10" ht="21">
      <c r="A57" s="163" t="s">
        <v>173</v>
      </c>
      <c r="B57" s="161"/>
      <c r="C57" s="161"/>
      <c r="D57" s="161"/>
      <c r="E57" s="161"/>
      <c r="F57" s="161"/>
      <c r="G57" s="165">
        <v>33829</v>
      </c>
      <c r="H57" s="161"/>
      <c r="I57" s="161"/>
      <c r="J57" s="161"/>
    </row>
    <row r="58" spans="1:10" ht="21">
      <c r="A58" s="166" t="s">
        <v>42</v>
      </c>
      <c r="B58" s="161"/>
      <c r="C58" s="161"/>
      <c r="D58" s="161"/>
      <c r="E58" s="161"/>
      <c r="F58" s="161"/>
      <c r="G58" s="164"/>
      <c r="H58" s="161"/>
      <c r="I58" s="161"/>
      <c r="J58" s="161"/>
    </row>
    <row r="59" spans="1:10" ht="21">
      <c r="A59" s="163" t="s">
        <v>165</v>
      </c>
      <c r="B59" s="161"/>
      <c r="C59" s="161"/>
      <c r="D59" s="161"/>
      <c r="E59" s="161"/>
      <c r="F59" s="161"/>
      <c r="G59" s="167">
        <v>6000</v>
      </c>
      <c r="H59" s="161"/>
      <c r="I59" s="161"/>
      <c r="J59" s="161"/>
    </row>
    <row r="60" spans="1:10" ht="21">
      <c r="A60" s="163" t="s">
        <v>197</v>
      </c>
      <c r="B60" s="161"/>
      <c r="C60" s="161"/>
      <c r="D60" s="161"/>
      <c r="E60" s="161"/>
      <c r="F60" s="161"/>
      <c r="G60" s="167">
        <v>400</v>
      </c>
      <c r="H60" s="161"/>
      <c r="I60" s="161"/>
      <c r="J60" s="161"/>
    </row>
    <row r="61" spans="1:10" ht="21">
      <c r="A61" s="163"/>
      <c r="B61" s="161"/>
      <c r="C61" s="161"/>
      <c r="D61" s="161"/>
      <c r="E61" s="161"/>
      <c r="F61" s="161"/>
      <c r="G61" s="165">
        <f>SUM(G59:G60)</f>
        <v>6400</v>
      </c>
      <c r="H61" s="161"/>
      <c r="I61" s="161"/>
      <c r="J61" s="161"/>
    </row>
    <row r="62" spans="1:10" ht="21">
      <c r="A62" s="163"/>
      <c r="B62" s="161"/>
      <c r="C62" s="161"/>
      <c r="D62" s="161"/>
      <c r="E62" s="161"/>
      <c r="F62" s="161"/>
      <c r="G62" s="167"/>
      <c r="H62" s="161"/>
      <c r="I62" s="161"/>
      <c r="J62" s="161"/>
    </row>
    <row r="63" spans="1:10" ht="21">
      <c r="A63" s="163"/>
      <c r="B63" s="161"/>
      <c r="C63" s="161"/>
      <c r="D63" s="161"/>
      <c r="E63" s="161"/>
      <c r="F63" s="161"/>
      <c r="G63" s="167"/>
      <c r="H63" s="161"/>
      <c r="I63" s="161"/>
      <c r="J63" s="161"/>
    </row>
    <row r="64" spans="1:10" ht="21">
      <c r="A64" s="163"/>
      <c r="B64" s="161"/>
      <c r="C64" s="161"/>
      <c r="D64" s="161"/>
      <c r="E64" s="161"/>
      <c r="F64" s="161"/>
      <c r="G64" s="167"/>
      <c r="H64" s="161"/>
      <c r="I64" s="161"/>
      <c r="J64" s="161"/>
    </row>
    <row r="65" spans="1:10" ht="21">
      <c r="A65" s="163"/>
      <c r="B65" s="161"/>
      <c r="C65" s="161"/>
      <c r="D65" s="161"/>
      <c r="E65" s="161"/>
      <c r="F65" s="161"/>
      <c r="G65" s="167"/>
      <c r="H65" s="161"/>
      <c r="I65" s="161"/>
      <c r="J65" s="161"/>
    </row>
    <row r="66" spans="1:10" ht="21">
      <c r="A66" s="163"/>
      <c r="B66" s="161"/>
      <c r="C66" s="161"/>
      <c r="D66" s="161"/>
      <c r="E66" s="161"/>
      <c r="F66" s="161"/>
      <c r="G66" s="167"/>
      <c r="H66" s="161"/>
      <c r="I66" s="161"/>
      <c r="J66" s="161"/>
    </row>
    <row r="67" spans="1:10" ht="21">
      <c r="A67" s="163"/>
      <c r="B67" s="161"/>
      <c r="C67" s="161"/>
      <c r="D67" s="161"/>
      <c r="E67" s="161"/>
      <c r="F67" s="161"/>
      <c r="G67" s="167"/>
      <c r="H67" s="161"/>
      <c r="I67" s="161"/>
      <c r="J67" s="161"/>
    </row>
    <row r="68" spans="1:10" ht="21">
      <c r="A68" s="163"/>
      <c r="B68" s="161"/>
      <c r="C68" s="161"/>
      <c r="D68" s="161"/>
      <c r="E68" s="161"/>
      <c r="F68" s="161"/>
      <c r="G68" s="167"/>
      <c r="H68" s="161"/>
      <c r="I68" s="161"/>
      <c r="J68" s="161"/>
    </row>
    <row r="69" spans="1:10" ht="21">
      <c r="A69" s="229" t="s">
        <v>105</v>
      </c>
      <c r="B69" s="229"/>
      <c r="C69" s="229"/>
      <c r="D69" s="229"/>
      <c r="E69" s="229"/>
      <c r="F69" s="229"/>
      <c r="G69" s="229"/>
      <c r="H69" s="229"/>
      <c r="I69" s="161"/>
      <c r="J69" s="161"/>
    </row>
    <row r="70" spans="1:10" ht="21">
      <c r="A70" s="163"/>
      <c r="B70" s="161"/>
      <c r="C70" s="161"/>
      <c r="D70" s="161"/>
      <c r="E70" s="161"/>
      <c r="F70" s="161"/>
      <c r="G70" s="167"/>
      <c r="H70" s="161"/>
      <c r="I70" s="161"/>
      <c r="J70" s="161"/>
    </row>
    <row r="71" spans="1:10" ht="21">
      <c r="A71" s="166" t="s">
        <v>48</v>
      </c>
      <c r="B71" s="161"/>
      <c r="C71" s="161"/>
      <c r="D71" s="161"/>
      <c r="E71" s="161"/>
      <c r="F71" s="161"/>
      <c r="G71" s="164"/>
      <c r="H71" s="161"/>
      <c r="I71" s="161"/>
      <c r="J71" s="161"/>
    </row>
    <row r="72" spans="1:10" ht="21">
      <c r="A72" s="163" t="s">
        <v>185</v>
      </c>
      <c r="B72" s="161"/>
      <c r="C72" s="161"/>
      <c r="D72" s="161"/>
      <c r="E72" s="161"/>
      <c r="F72" s="161"/>
      <c r="G72" s="167">
        <v>6952777.08</v>
      </c>
      <c r="H72" s="161"/>
      <c r="I72" s="161"/>
      <c r="J72" s="161"/>
    </row>
    <row r="73" spans="1:10" ht="21">
      <c r="A73" s="163" t="s">
        <v>186</v>
      </c>
      <c r="B73" s="161"/>
      <c r="C73" s="161"/>
      <c r="D73" s="161"/>
      <c r="E73" s="161"/>
      <c r="F73" s="161"/>
      <c r="G73" s="167">
        <v>542430</v>
      </c>
      <c r="H73" s="161"/>
      <c r="I73" s="161"/>
      <c r="J73" s="161"/>
    </row>
    <row r="74" spans="1:10" ht="21">
      <c r="A74" s="163" t="s">
        <v>187</v>
      </c>
      <c r="B74" s="161"/>
      <c r="C74" s="161"/>
      <c r="D74" s="161"/>
      <c r="E74" s="161"/>
      <c r="F74" s="161"/>
      <c r="G74" s="167">
        <v>15000</v>
      </c>
      <c r="H74" s="161"/>
      <c r="I74" s="161"/>
      <c r="J74" s="161"/>
    </row>
    <row r="75" spans="1:10" ht="21">
      <c r="A75" s="163" t="s">
        <v>217</v>
      </c>
      <c r="B75" s="161"/>
      <c r="C75" s="161"/>
      <c r="D75" s="161"/>
      <c r="E75" s="161"/>
      <c r="F75" s="161"/>
      <c r="G75" s="167">
        <v>1024500</v>
      </c>
      <c r="H75" s="161"/>
      <c r="I75" s="161"/>
      <c r="J75" s="161"/>
    </row>
    <row r="76" spans="1:10" ht="21">
      <c r="A76" s="163"/>
      <c r="B76" s="161"/>
      <c r="C76" s="161"/>
      <c r="D76" s="161"/>
      <c r="E76" s="161"/>
      <c r="F76" s="161"/>
      <c r="G76" s="165">
        <f>SUM(G72:G75)</f>
        <v>8534707.08</v>
      </c>
      <c r="H76" s="161"/>
      <c r="I76" s="161"/>
      <c r="J76" s="161"/>
    </row>
    <row r="77" spans="1:10" ht="21">
      <c r="A77" s="163"/>
      <c r="B77" s="161"/>
      <c r="C77" s="161"/>
      <c r="D77" s="161"/>
      <c r="E77" s="161"/>
      <c r="F77" s="161"/>
      <c r="G77" s="164"/>
      <c r="H77" s="161"/>
      <c r="I77" s="161"/>
      <c r="J77" s="161"/>
    </row>
    <row r="78" spans="1:10" ht="21.75" thickBot="1">
      <c r="A78" s="163"/>
      <c r="B78" s="161"/>
      <c r="C78" s="161"/>
      <c r="D78" s="161"/>
      <c r="E78" s="161"/>
      <c r="F78" s="161"/>
      <c r="G78" s="168">
        <f>SUM(G47,G53,G55,G57,G61,G76)</f>
        <v>14822836.14</v>
      </c>
      <c r="H78" s="161"/>
      <c r="I78" s="161"/>
      <c r="J78" s="161"/>
    </row>
    <row r="79" spans="1:10" ht="21.75" thickTop="1">
      <c r="A79" s="163"/>
      <c r="B79" s="161"/>
      <c r="C79" s="161"/>
      <c r="D79" s="161"/>
      <c r="E79" s="161"/>
      <c r="F79" s="161"/>
      <c r="G79" s="167"/>
      <c r="H79" s="161"/>
      <c r="I79" s="161"/>
      <c r="J79" s="161"/>
    </row>
    <row r="80" spans="1:10" ht="21">
      <c r="A80" s="163"/>
      <c r="B80" s="161"/>
      <c r="C80" s="161"/>
      <c r="D80" s="161"/>
      <c r="E80" s="161"/>
      <c r="F80" s="161"/>
      <c r="G80" s="167"/>
      <c r="H80" s="161"/>
      <c r="I80" s="161"/>
      <c r="J80" s="161"/>
    </row>
    <row r="81" spans="1:10" ht="21">
      <c r="A81" s="163"/>
      <c r="B81" s="161"/>
      <c r="C81" s="161"/>
      <c r="D81" s="161"/>
      <c r="E81" s="161"/>
      <c r="F81" s="161"/>
      <c r="G81" s="167"/>
      <c r="H81" s="161"/>
      <c r="I81" s="161"/>
      <c r="J81" s="161"/>
    </row>
    <row r="82" spans="1:10" ht="21">
      <c r="A82" s="163"/>
      <c r="B82" s="161"/>
      <c r="C82" s="161"/>
      <c r="D82" s="161"/>
      <c r="E82" s="161"/>
      <c r="F82" s="161"/>
      <c r="G82" s="164"/>
      <c r="H82" s="161"/>
      <c r="I82" s="161"/>
      <c r="J82" s="161"/>
    </row>
    <row r="83" ht="21">
      <c r="F83" s="57" t="s">
        <v>107</v>
      </c>
    </row>
    <row r="85" ht="21">
      <c r="F85" s="57" t="s">
        <v>108</v>
      </c>
    </row>
    <row r="86" ht="21">
      <c r="F86" s="57" t="s">
        <v>106</v>
      </c>
    </row>
    <row r="87" ht="21">
      <c r="F87" s="57"/>
    </row>
    <row r="88" ht="21">
      <c r="F88" s="57"/>
    </row>
    <row r="89" ht="21">
      <c r="F89" s="57"/>
    </row>
    <row r="90" ht="21">
      <c r="F90" s="57"/>
    </row>
    <row r="91" ht="21">
      <c r="F91" s="57"/>
    </row>
    <row r="92" ht="21">
      <c r="F92" s="57"/>
    </row>
    <row r="93" ht="21">
      <c r="F93" s="57"/>
    </row>
    <row r="94" ht="21">
      <c r="F94" s="57"/>
    </row>
    <row r="95" ht="21">
      <c r="F95" s="57"/>
    </row>
    <row r="96" ht="21">
      <c r="F96" s="57"/>
    </row>
    <row r="97" ht="21">
      <c r="F97" s="57"/>
    </row>
    <row r="98" ht="21">
      <c r="F98" s="57"/>
    </row>
    <row r="99" ht="21">
      <c r="F99" s="57"/>
    </row>
    <row r="100" ht="21">
      <c r="F100" s="57"/>
    </row>
    <row r="101" ht="21">
      <c r="F101" s="57"/>
    </row>
    <row r="102" ht="21">
      <c r="F102" s="57"/>
    </row>
    <row r="103" ht="21">
      <c r="F103" s="57"/>
    </row>
    <row r="104" ht="21">
      <c r="F104" s="57"/>
    </row>
    <row r="105" spans="1:10" ht="23.25">
      <c r="A105" s="179" t="s">
        <v>152</v>
      </c>
      <c r="B105" s="179"/>
      <c r="C105" s="179"/>
      <c r="D105" s="179"/>
      <c r="E105" s="179"/>
      <c r="F105" s="179"/>
      <c r="G105" s="179"/>
      <c r="H105" s="179"/>
      <c r="I105" s="54"/>
      <c r="J105" s="54"/>
    </row>
    <row r="106" spans="1:10" ht="23.25">
      <c r="A106" s="179" t="s">
        <v>222</v>
      </c>
      <c r="B106" s="179"/>
      <c r="C106" s="179"/>
      <c r="D106" s="179"/>
      <c r="E106" s="179"/>
      <c r="F106" s="179"/>
      <c r="G106" s="179"/>
      <c r="H106" s="179"/>
      <c r="I106" s="54"/>
      <c r="J106" s="54"/>
    </row>
    <row r="107" spans="1:10" ht="23.25">
      <c r="A107" s="179" t="s">
        <v>78</v>
      </c>
      <c r="B107" s="179"/>
      <c r="C107" s="179"/>
      <c r="D107" s="179"/>
      <c r="E107" s="179"/>
      <c r="F107" s="179"/>
      <c r="G107" s="179"/>
      <c r="H107" s="179"/>
      <c r="I107" s="54"/>
      <c r="J107" s="54"/>
    </row>
    <row r="108" spans="1:10" ht="23.25">
      <c r="A108" s="111"/>
      <c r="B108" s="54"/>
      <c r="C108" s="54"/>
      <c r="D108" s="54"/>
      <c r="E108" s="54"/>
      <c r="F108" s="54"/>
      <c r="G108" s="54"/>
      <c r="H108" s="54"/>
      <c r="I108" s="54"/>
      <c r="J108" s="54"/>
    </row>
    <row r="109" spans="1:10" ht="23.25">
      <c r="A109" s="143" t="s">
        <v>153</v>
      </c>
      <c r="B109" s="54"/>
      <c r="C109" s="54"/>
      <c r="D109" s="54"/>
      <c r="E109" s="54"/>
      <c r="F109" s="54"/>
      <c r="G109" s="58">
        <v>13999.96</v>
      </c>
      <c r="H109" s="54"/>
      <c r="I109" s="54"/>
      <c r="J109" s="54"/>
    </row>
    <row r="110" spans="1:10" ht="23.25">
      <c r="A110" s="41" t="s">
        <v>110</v>
      </c>
      <c r="B110" s="41"/>
      <c r="C110" s="41"/>
      <c r="D110" s="41"/>
      <c r="E110" s="41"/>
      <c r="F110" s="41"/>
      <c r="G110" s="58">
        <v>222780.54</v>
      </c>
      <c r="H110" s="41"/>
      <c r="I110" s="41"/>
      <c r="J110" s="41"/>
    </row>
    <row r="111" spans="1:10" ht="23.25">
      <c r="A111" s="41" t="s">
        <v>111</v>
      </c>
      <c r="B111" s="41"/>
      <c r="C111" s="41"/>
      <c r="D111" s="41"/>
      <c r="E111" s="41"/>
      <c r="F111" s="41"/>
      <c r="G111" s="58">
        <v>2623.35</v>
      </c>
      <c r="H111" s="41"/>
      <c r="I111" s="41"/>
      <c r="J111" s="41"/>
    </row>
    <row r="112" spans="1:10" ht="23.25">
      <c r="A112" s="41" t="s">
        <v>112</v>
      </c>
      <c r="B112" s="41"/>
      <c r="C112" s="41"/>
      <c r="D112" s="41"/>
      <c r="E112" s="41"/>
      <c r="F112" s="41"/>
      <c r="G112" s="59">
        <v>3147.93</v>
      </c>
      <c r="H112" s="41"/>
      <c r="I112" s="41"/>
      <c r="J112" s="41"/>
    </row>
    <row r="113" spans="1:10" ht="23.25">
      <c r="A113" s="41" t="s">
        <v>79</v>
      </c>
      <c r="B113" s="41"/>
      <c r="C113" s="41"/>
      <c r="D113" s="41"/>
      <c r="E113" s="41"/>
      <c r="F113" s="41"/>
      <c r="G113" s="59">
        <v>671409.58</v>
      </c>
      <c r="H113" s="41"/>
      <c r="I113" s="41"/>
      <c r="J113" s="41"/>
    </row>
    <row r="114" spans="1:10" ht="23.25">
      <c r="A114" s="41" t="s">
        <v>113</v>
      </c>
      <c r="B114" s="41"/>
      <c r="C114" s="41"/>
      <c r="D114" s="41"/>
      <c r="E114" s="41"/>
      <c r="F114" s="41"/>
      <c r="G114" s="59">
        <v>1500</v>
      </c>
      <c r="H114" s="41"/>
      <c r="I114" s="41"/>
      <c r="J114" s="41"/>
    </row>
    <row r="115" spans="1:8" ht="23.25">
      <c r="A115" s="41"/>
      <c r="B115" s="41"/>
      <c r="C115" s="41"/>
      <c r="D115" s="41"/>
      <c r="E115" s="41"/>
      <c r="F115" s="56"/>
      <c r="G115" s="58"/>
      <c r="H115" s="41"/>
    </row>
    <row r="116" spans="1:7" ht="24" thickBot="1">
      <c r="A116" s="63"/>
      <c r="B116" s="41"/>
      <c r="C116" s="41"/>
      <c r="D116" s="41"/>
      <c r="E116" s="41"/>
      <c r="F116" s="41"/>
      <c r="G116" s="60">
        <f>SUM(G109:G114)</f>
        <v>915461.36</v>
      </c>
    </row>
    <row r="117" spans="1:7" ht="24" thickTop="1">
      <c r="A117" s="63"/>
      <c r="B117" s="41"/>
      <c r="C117" s="41"/>
      <c r="D117" s="41"/>
      <c r="E117" s="41"/>
      <c r="F117" s="41"/>
      <c r="G117" s="59"/>
    </row>
    <row r="118" spans="1:7" ht="23.25">
      <c r="A118" s="63"/>
      <c r="B118" s="41"/>
      <c r="C118" s="41"/>
      <c r="D118" s="41"/>
      <c r="E118" s="41"/>
      <c r="F118" s="41"/>
      <c r="G118" s="59"/>
    </row>
    <row r="119" ht="23.25">
      <c r="G119" s="59"/>
    </row>
    <row r="121" spans="1:6" ht="23.25">
      <c r="A121" s="41"/>
      <c r="B121" s="41"/>
      <c r="F121" s="146" t="s">
        <v>107</v>
      </c>
    </row>
    <row r="122" ht="21.75">
      <c r="F122" s="147"/>
    </row>
    <row r="123" ht="21.75">
      <c r="F123" s="146" t="s">
        <v>108</v>
      </c>
    </row>
    <row r="124" ht="21.75">
      <c r="F124" s="146" t="s">
        <v>106</v>
      </c>
    </row>
    <row r="139" spans="1:10" ht="23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</row>
    <row r="140" spans="1:7" ht="23.25">
      <c r="A140" s="41"/>
      <c r="B140" s="41"/>
      <c r="C140" s="41"/>
      <c r="D140" s="41"/>
      <c r="E140" s="41"/>
      <c r="F140" s="41"/>
      <c r="G140" s="58"/>
    </row>
    <row r="141" spans="1:7" ht="23.25">
      <c r="A141" s="41"/>
      <c r="B141" s="41"/>
      <c r="C141" s="41"/>
      <c r="D141" s="41"/>
      <c r="G141" s="59"/>
    </row>
    <row r="142" spans="1:7" ht="23.25">
      <c r="A142" s="41"/>
      <c r="B142" s="41"/>
      <c r="C142" s="41"/>
      <c r="D142" s="41"/>
      <c r="G142" s="61"/>
    </row>
    <row r="143" spans="1:7" ht="23.25">
      <c r="A143" s="41"/>
      <c r="B143" s="41"/>
      <c r="C143" s="41"/>
      <c r="D143" s="41"/>
      <c r="G143" s="61"/>
    </row>
    <row r="144" spans="1:7" ht="23.25">
      <c r="A144" s="41"/>
      <c r="B144" s="41"/>
      <c r="C144" s="41"/>
      <c r="D144" s="41"/>
      <c r="G144" s="61"/>
    </row>
    <row r="145" spans="1:7" ht="23.25">
      <c r="A145" s="41"/>
      <c r="B145" s="41"/>
      <c r="C145" s="41"/>
      <c r="D145" s="41"/>
      <c r="G145" s="61"/>
    </row>
    <row r="146" spans="1:7" ht="23.25">
      <c r="A146" s="41"/>
      <c r="F146" s="57"/>
      <c r="G146" s="59"/>
    </row>
    <row r="147" spans="1:7" ht="23.25">
      <c r="A147" s="41"/>
      <c r="G147" s="61"/>
    </row>
    <row r="148" spans="6:7" ht="23.25">
      <c r="F148" s="57"/>
      <c r="G148" s="59"/>
    </row>
    <row r="149" ht="21">
      <c r="F149" s="57"/>
    </row>
  </sheetData>
  <mergeCells count="10">
    <mergeCell ref="A1:H1"/>
    <mergeCell ref="A2:H2"/>
    <mergeCell ref="A3:H3"/>
    <mergeCell ref="A107:H107"/>
    <mergeCell ref="A105:H105"/>
    <mergeCell ref="A106:H106"/>
    <mergeCell ref="A33:H33"/>
    <mergeCell ref="A34:H34"/>
    <mergeCell ref="A35:H35"/>
    <mergeCell ref="A69:H69"/>
  </mergeCells>
  <printOptions/>
  <pageMargins left="0.75" right="0.75" top="1" bottom="0.7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iLLuSioN</cp:lastModifiedBy>
  <cp:lastPrinted>2009-08-14T09:08:41Z</cp:lastPrinted>
  <dcterms:created xsi:type="dcterms:W3CDTF">2006-01-23T06:43:20Z</dcterms:created>
  <dcterms:modified xsi:type="dcterms:W3CDTF">2009-08-14T09:57:27Z</dcterms:modified>
  <cp:category/>
  <cp:version/>
  <cp:contentType/>
  <cp:contentStatus/>
</cp:coreProperties>
</file>